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360" windowHeight="8610" activeTab="5"/>
  </bookViews>
  <sheets>
    <sheet name="student00" sheetId="1" r:id="rId1"/>
    <sheet name="student01" sheetId="2" r:id="rId2"/>
    <sheet name="student02" sheetId="3" r:id="rId3"/>
    <sheet name="student03" sheetId="4" r:id="rId4"/>
    <sheet name="student04" sheetId="5" r:id="rId5"/>
    <sheet name="student05" sheetId="6" r:id="rId6"/>
  </sheets>
  <definedNames>
    <definedName name="_xlnm.Print_Area" localSheetId="3">'student03'!$A$1:$H$52</definedName>
    <definedName name="_xlnm.Print_Area" localSheetId="4">'student04'!$A$1:$H$52</definedName>
    <definedName name="_xlnm.Print_Area" localSheetId="5">'student05'!$A$1:$H$50</definedName>
  </definedNames>
  <calcPr fullCalcOnLoad="1"/>
</workbook>
</file>

<file path=xl/sharedStrings.xml><?xml version="1.0" encoding="utf-8"?>
<sst xmlns="http://schemas.openxmlformats.org/spreadsheetml/2006/main" count="261" uniqueCount="51">
  <si>
    <t>4. Number of  Students at  Each Level</t>
  </si>
  <si>
    <t>SY 2000-2001</t>
  </si>
  <si>
    <r>
      <t xml:space="preserve">               Unit</t>
    </r>
    <r>
      <rPr>
        <sz val="8.5"/>
        <rFont val="新細明體"/>
        <family val="1"/>
      </rPr>
      <t>：</t>
    </r>
    <r>
      <rPr>
        <sz val="8.5"/>
        <rFont val="Verdana"/>
        <family val="2"/>
      </rPr>
      <t>person</t>
    </r>
  </si>
  <si>
    <t xml:space="preserve">Total </t>
  </si>
  <si>
    <t>Public</t>
  </si>
  <si>
    <t>Private</t>
  </si>
  <si>
    <t xml:space="preserve">   Sub-total </t>
  </si>
  <si>
    <t xml:space="preserve"> National</t>
  </si>
  <si>
    <t>Municipal</t>
  </si>
  <si>
    <t xml:space="preserve">   County  </t>
  </si>
  <si>
    <t>&amp; City</t>
  </si>
  <si>
    <t xml:space="preserve">          Total   </t>
  </si>
  <si>
    <t xml:space="preserve">          Female</t>
  </si>
  <si>
    <t xml:space="preserve">Kindergartens   </t>
  </si>
  <si>
    <t>T.</t>
  </si>
  <si>
    <t>F.</t>
  </si>
  <si>
    <t xml:space="preserve">Elementary Sch. </t>
  </si>
  <si>
    <t xml:space="preserve">Jr. High Sch.   </t>
  </si>
  <si>
    <t xml:space="preserve">Sr. High Sch.   </t>
  </si>
  <si>
    <t xml:space="preserve">Sr.Vocational Sch.  </t>
  </si>
  <si>
    <t xml:space="preserve">    </t>
  </si>
  <si>
    <t xml:space="preserve">Jr. Colleges    </t>
  </si>
  <si>
    <t>Universities &amp; Colleges</t>
  </si>
  <si>
    <t xml:space="preserve">Special Schools </t>
  </si>
  <si>
    <t xml:space="preserve">Supplementary   </t>
  </si>
  <si>
    <t>Schools</t>
  </si>
  <si>
    <t>Open Universities</t>
  </si>
  <si>
    <t>SY 2001-2002</t>
  </si>
  <si>
    <r>
      <t xml:space="preserve">                Unit</t>
    </r>
    <r>
      <rPr>
        <sz val="8.5"/>
        <rFont val="新細明體"/>
        <family val="1"/>
      </rPr>
      <t>：</t>
    </r>
    <r>
      <rPr>
        <sz val="8.5"/>
        <rFont val="Verdana"/>
        <family val="2"/>
      </rPr>
      <t>person</t>
    </r>
  </si>
  <si>
    <t xml:space="preserve">  Total   </t>
  </si>
  <si>
    <t xml:space="preserve"> Sub-total </t>
  </si>
  <si>
    <t xml:space="preserve">  National</t>
  </si>
  <si>
    <t xml:space="preserve">  Municipal</t>
  </si>
  <si>
    <t xml:space="preserve">County &amp; </t>
  </si>
  <si>
    <t>City</t>
  </si>
  <si>
    <t>Uni. &amp; Colleges</t>
  </si>
  <si>
    <t xml:space="preserve">Supplementary  Sch.  </t>
  </si>
  <si>
    <t>SY 2002-2003</t>
  </si>
  <si>
    <t>Total</t>
  </si>
  <si>
    <t>Supplementary &amp; Countinuing Sch.</t>
  </si>
  <si>
    <t>SY 2003-2004</t>
  </si>
  <si>
    <t xml:space="preserve">County &amp; </t>
  </si>
  <si>
    <t>City</t>
  </si>
  <si>
    <t xml:space="preserve">Supplementary  Sch.  </t>
  </si>
  <si>
    <t>SY 2004-2005</t>
  </si>
  <si>
    <t xml:space="preserve">County &amp; </t>
  </si>
  <si>
    <t xml:space="preserve">County &amp; </t>
  </si>
  <si>
    <t>City</t>
  </si>
  <si>
    <t xml:space="preserve">Supplementary  Sch.  </t>
  </si>
  <si>
    <t>SY 2005-2006</t>
  </si>
  <si>
    <t xml:space="preserve"> Sub-total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</si>
</sst>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6">
    <font>
      <sz val="12"/>
      <name val="新細明體"/>
      <family val="0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8.5"/>
      <name val="Verdana"/>
      <family val="2"/>
    </font>
    <font>
      <sz val="8.5"/>
      <name val="新細明體"/>
      <family val="1"/>
    </font>
    <font>
      <b/>
      <sz val="8.5"/>
      <name val="Verdana"/>
      <family val="2"/>
    </font>
    <font>
      <b/>
      <sz val="8.5"/>
      <color indexed="10"/>
      <name val="Verdana"/>
      <family val="2"/>
    </font>
    <font>
      <b/>
      <sz val="8.5"/>
      <color indexed="17"/>
      <name val="Verdana"/>
      <family val="2"/>
    </font>
    <font>
      <sz val="16"/>
      <color indexed="10"/>
      <name val="Times New Roman"/>
      <family val="1"/>
    </font>
    <font>
      <sz val="8.5"/>
      <color indexed="58"/>
      <name val="Verdana"/>
      <family val="2"/>
    </font>
    <font>
      <sz val="9"/>
      <name val="細明體"/>
      <family val="3"/>
    </font>
    <font>
      <b/>
      <sz val="8.5"/>
      <color indexed="58"/>
      <name val="Verdana"/>
      <family val="2"/>
    </font>
    <font>
      <sz val="8.5"/>
      <color indexed="8"/>
      <name val="Verdana"/>
      <family val="2"/>
    </font>
    <font>
      <sz val="12"/>
      <color indexed="10"/>
      <name val="Times New Roman"/>
      <family val="1"/>
    </font>
    <font>
      <sz val="8.5"/>
      <color indexed="10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center"/>
    </xf>
    <xf numFmtId="3" fontId="6" fillId="3" borderId="3" xfId="0" applyNumberFormat="1" applyFont="1" applyFill="1" applyBorder="1" applyAlignment="1">
      <alignment/>
    </xf>
    <xf numFmtId="3" fontId="6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/>
    </xf>
    <xf numFmtId="0" fontId="10" fillId="4" borderId="6" xfId="0" applyFont="1" applyFill="1" applyBorder="1" applyAlignment="1">
      <alignment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0" fillId="4" borderId="0" xfId="0" applyFont="1" applyFill="1" applyAlignment="1">
      <alignment horizontal="center"/>
    </xf>
    <xf numFmtId="0" fontId="10" fillId="4" borderId="11" xfId="0" applyFont="1" applyFill="1" applyBorder="1" applyAlignment="1">
      <alignment/>
    </xf>
    <xf numFmtId="0" fontId="10" fillId="4" borderId="0" xfId="0" applyFont="1" applyFill="1" applyAlignment="1">
      <alignment/>
    </xf>
    <xf numFmtId="0" fontId="10" fillId="4" borderId="12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3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/>
    </xf>
    <xf numFmtId="0" fontId="10" fillId="0" borderId="2" xfId="0" applyFont="1" applyBorder="1" applyAlignment="1">
      <alignment/>
    </xf>
    <xf numFmtId="3" fontId="10" fillId="0" borderId="3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Alignment="1">
      <alignment/>
    </xf>
    <xf numFmtId="0" fontId="15" fillId="0" borderId="3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0" fillId="4" borderId="12" xfId="0" applyFont="1" applyFill="1" applyBorder="1" applyAlignment="1">
      <alignment/>
    </xf>
    <xf numFmtId="0" fontId="10" fillId="0" borderId="14" xfId="0" applyFont="1" applyBorder="1" applyAlignment="1">
      <alignment/>
    </xf>
    <xf numFmtId="3" fontId="10" fillId="0" borderId="15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" fontId="10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8" xfId="0" applyFont="1" applyBorder="1" applyAlignment="1">
      <alignment horizontal="justify" vertical="justify"/>
    </xf>
    <xf numFmtId="0" fontId="13" fillId="0" borderId="2" xfId="0" applyFont="1" applyBorder="1" applyAlignment="1">
      <alignment horizontal="justify" vertical="justify"/>
    </xf>
    <xf numFmtId="3" fontId="10" fillId="0" borderId="20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1"/>
  <sheetViews>
    <sheetView workbookViewId="0" topLeftCell="A1">
      <selection activeCell="E17" sqref="E17"/>
    </sheetView>
  </sheetViews>
  <sheetFormatPr defaultColWidth="9.00390625" defaultRowHeight="16.5"/>
  <cols>
    <col min="1" max="1" width="21.875" style="0" customWidth="1"/>
    <col min="2" max="2" width="2.875" style="1" customWidth="1"/>
    <col min="3" max="3" width="13.75390625" style="0" customWidth="1"/>
    <col min="4" max="5" width="13.25390625" style="0" customWidth="1"/>
    <col min="6" max="6" width="12.375" style="0" customWidth="1"/>
    <col min="7" max="7" width="11.875" style="0" customWidth="1"/>
    <col min="8" max="8" width="13.50390625" style="0" customWidth="1"/>
    <col min="9" max="9" width="10.75390625" style="0" customWidth="1"/>
  </cols>
  <sheetData>
    <row r="1" spans="1:9" ht="16.5">
      <c r="A1" s="2"/>
      <c r="B1" s="3"/>
      <c r="C1" s="2"/>
      <c r="D1" s="2"/>
      <c r="E1" s="2"/>
      <c r="F1" s="2"/>
      <c r="G1" s="2"/>
      <c r="H1" s="2"/>
      <c r="I1" s="2"/>
    </row>
    <row r="2" spans="1:9" ht="16.5">
      <c r="A2" s="52" t="s">
        <v>0</v>
      </c>
      <c r="B2" s="52"/>
      <c r="C2" s="52"/>
      <c r="D2" s="52"/>
      <c r="E2" s="52"/>
      <c r="F2" s="52"/>
      <c r="G2" s="52"/>
      <c r="H2" s="52"/>
      <c r="I2" s="4"/>
    </row>
    <row r="3" spans="1:9" ht="16.5">
      <c r="A3" s="52" t="s">
        <v>1</v>
      </c>
      <c r="B3" s="52"/>
      <c r="C3" s="52"/>
      <c r="D3" s="52"/>
      <c r="E3" s="52"/>
      <c r="F3" s="52"/>
      <c r="G3" s="52"/>
      <c r="H3" s="52"/>
      <c r="I3" s="3"/>
    </row>
    <row r="4" spans="1:9" ht="16.5">
      <c r="A4" s="2"/>
      <c r="B4" s="3"/>
      <c r="C4" s="2"/>
      <c r="D4" s="2"/>
      <c r="E4" s="2"/>
      <c r="F4" s="2"/>
      <c r="G4" s="2" t="s">
        <v>2</v>
      </c>
      <c r="H4" s="2"/>
      <c r="I4" s="2"/>
    </row>
    <row r="5" spans="1:9" ht="16.5">
      <c r="A5" s="53"/>
      <c r="B5" s="54"/>
      <c r="C5" s="59" t="s">
        <v>3</v>
      </c>
      <c r="D5" s="62" t="s">
        <v>4</v>
      </c>
      <c r="E5" s="63"/>
      <c r="F5" s="63"/>
      <c r="G5" s="64"/>
      <c r="H5" s="65" t="s">
        <v>5</v>
      </c>
      <c r="I5" s="2"/>
    </row>
    <row r="6" spans="1:9" ht="16.5">
      <c r="A6" s="55"/>
      <c r="B6" s="56"/>
      <c r="C6" s="60"/>
      <c r="D6" s="68" t="s">
        <v>6</v>
      </c>
      <c r="E6" s="70" t="s">
        <v>7</v>
      </c>
      <c r="F6" s="70" t="s">
        <v>8</v>
      </c>
      <c r="G6" s="5" t="s">
        <v>9</v>
      </c>
      <c r="H6" s="66"/>
      <c r="I6" s="2"/>
    </row>
    <row r="7" spans="1:9" ht="16.5" customHeight="1">
      <c r="A7" s="57"/>
      <c r="B7" s="58"/>
      <c r="C7" s="61"/>
      <c r="D7" s="69"/>
      <c r="E7" s="71"/>
      <c r="F7" s="71"/>
      <c r="G7" s="6" t="s">
        <v>10</v>
      </c>
      <c r="H7" s="67"/>
      <c r="I7" s="2"/>
    </row>
    <row r="8" spans="1:9" ht="15.75" customHeight="1">
      <c r="A8" s="7"/>
      <c r="B8" s="8"/>
      <c r="C8" s="9"/>
      <c r="D8" s="9"/>
      <c r="E8" s="9"/>
      <c r="F8" s="9"/>
      <c r="G8" s="9"/>
      <c r="H8" s="9"/>
      <c r="I8" s="2"/>
    </row>
    <row r="9" spans="1:9" ht="15.75" customHeight="1">
      <c r="A9" s="7" t="s">
        <v>11</v>
      </c>
      <c r="B9" s="10"/>
      <c r="C9" s="11">
        <f>D9+H9</f>
        <v>5303001</v>
      </c>
      <c r="D9" s="11">
        <f aca="true" t="shared" si="0" ref="D9:H10">D12+D15+D18+D21+D24+D27+D30+D33+D36+D39</f>
        <v>3707534</v>
      </c>
      <c r="E9" s="11">
        <f t="shared" si="0"/>
        <v>715693</v>
      </c>
      <c r="F9" s="11">
        <f t="shared" si="0"/>
        <v>611320</v>
      </c>
      <c r="G9" s="11">
        <f t="shared" si="0"/>
        <v>2380521</v>
      </c>
      <c r="H9" s="11">
        <f t="shared" si="0"/>
        <v>1595467</v>
      </c>
      <c r="I9" s="2"/>
    </row>
    <row r="10" spans="1:9" ht="15.75" customHeight="1">
      <c r="A10" s="7" t="s">
        <v>12</v>
      </c>
      <c r="B10" s="10"/>
      <c r="C10" s="12">
        <f>D10+H10</f>
        <v>2599562</v>
      </c>
      <c r="D10" s="12">
        <f t="shared" si="0"/>
        <v>1795289</v>
      </c>
      <c r="E10" s="12">
        <f t="shared" si="0"/>
        <v>339919</v>
      </c>
      <c r="F10" s="12">
        <f t="shared" si="0"/>
        <v>294631</v>
      </c>
      <c r="G10" s="12">
        <f t="shared" si="0"/>
        <v>1160739</v>
      </c>
      <c r="H10" s="12">
        <f t="shared" si="0"/>
        <v>804273</v>
      </c>
      <c r="I10" s="2"/>
    </row>
    <row r="11" spans="1:9" ht="15.75" customHeight="1">
      <c r="A11" s="7"/>
      <c r="B11" s="8"/>
      <c r="C11" s="9"/>
      <c r="D11" s="9"/>
      <c r="E11" s="9"/>
      <c r="F11" s="9"/>
      <c r="G11" s="9"/>
      <c r="H11" s="9"/>
      <c r="I11" s="2"/>
    </row>
    <row r="12" spans="1:9" ht="15.75" customHeight="1">
      <c r="A12" s="7" t="s">
        <v>13</v>
      </c>
      <c r="B12" s="10" t="s">
        <v>14</v>
      </c>
      <c r="C12" s="13">
        <f>D12+H12</f>
        <v>243090</v>
      </c>
      <c r="D12" s="13">
        <f>SUM(E12:G12)</f>
        <v>73434</v>
      </c>
      <c r="E12" s="13">
        <v>1169</v>
      </c>
      <c r="F12" s="13">
        <v>19765</v>
      </c>
      <c r="G12" s="13">
        <v>52500</v>
      </c>
      <c r="H12" s="13">
        <v>169656</v>
      </c>
      <c r="I12" s="2"/>
    </row>
    <row r="13" spans="1:9" ht="15.75" customHeight="1">
      <c r="A13" s="7"/>
      <c r="B13" s="10" t="s">
        <v>15</v>
      </c>
      <c r="C13" s="13">
        <f>D13+H13</f>
        <v>115898</v>
      </c>
      <c r="D13" s="13">
        <f>SUM(E13:G13)</f>
        <v>36128</v>
      </c>
      <c r="E13" s="13">
        <v>568</v>
      </c>
      <c r="F13" s="13">
        <v>9703</v>
      </c>
      <c r="G13" s="13">
        <v>25857</v>
      </c>
      <c r="H13" s="13">
        <v>79770</v>
      </c>
      <c r="I13" s="2"/>
    </row>
    <row r="14" spans="1:9" ht="15.75" customHeight="1">
      <c r="A14" s="7"/>
      <c r="B14" s="8"/>
      <c r="C14" s="9"/>
      <c r="D14" s="9"/>
      <c r="E14" s="9"/>
      <c r="F14" s="9"/>
      <c r="G14" s="9"/>
      <c r="H14" s="9"/>
      <c r="I14" s="2"/>
    </row>
    <row r="15" spans="1:9" ht="15.75" customHeight="1">
      <c r="A15" s="7"/>
      <c r="B15" s="10" t="s">
        <v>14</v>
      </c>
      <c r="C15" s="13">
        <f>D15+H15</f>
        <v>1925981</v>
      </c>
      <c r="D15" s="13">
        <f>SUM(E15:G15)</f>
        <v>1903815</v>
      </c>
      <c r="E15" s="13">
        <v>10944</v>
      </c>
      <c r="F15" s="13">
        <v>313048</v>
      </c>
      <c r="G15" s="13">
        <v>1579823</v>
      </c>
      <c r="H15" s="13">
        <v>22166</v>
      </c>
      <c r="I15" s="2"/>
    </row>
    <row r="16" spans="1:9" ht="15.75" customHeight="1">
      <c r="A16" s="7" t="s">
        <v>16</v>
      </c>
      <c r="B16" s="10" t="s">
        <v>15</v>
      </c>
      <c r="C16" s="13">
        <f>D16+H16</f>
        <v>920898</v>
      </c>
      <c r="D16" s="13">
        <f>SUM(E16:G16)</f>
        <v>910962</v>
      </c>
      <c r="E16" s="13">
        <v>5201</v>
      </c>
      <c r="F16" s="13">
        <v>148850</v>
      </c>
      <c r="G16" s="13">
        <v>756911</v>
      </c>
      <c r="H16" s="13">
        <v>9936</v>
      </c>
      <c r="I16" s="2"/>
    </row>
    <row r="17" spans="1:9" ht="15.75" customHeight="1">
      <c r="A17" s="7"/>
      <c r="B17" s="8"/>
      <c r="C17" s="9"/>
      <c r="D17" s="9"/>
      <c r="E17" s="9"/>
      <c r="F17" s="9"/>
      <c r="G17" s="9"/>
      <c r="H17" s="9"/>
      <c r="I17" s="2"/>
    </row>
    <row r="18" spans="1:9" ht="15.75" customHeight="1">
      <c r="A18" s="7"/>
      <c r="B18" s="10" t="s">
        <v>14</v>
      </c>
      <c r="C18" s="13">
        <f>D18+H18</f>
        <v>929534</v>
      </c>
      <c r="D18" s="13">
        <f>SUM(E18:G18)</f>
        <v>843425</v>
      </c>
      <c r="E18" s="13">
        <v>3194</v>
      </c>
      <c r="F18" s="13">
        <v>149089</v>
      </c>
      <c r="G18" s="13">
        <v>691142</v>
      </c>
      <c r="H18" s="13">
        <v>86109</v>
      </c>
      <c r="I18" s="2"/>
    </row>
    <row r="19" spans="1:9" ht="15.75" customHeight="1">
      <c r="A19" s="7" t="s">
        <v>17</v>
      </c>
      <c r="B19" s="10" t="s">
        <v>15</v>
      </c>
      <c r="C19" s="13">
        <f>D19+H19</f>
        <v>448501</v>
      </c>
      <c r="D19" s="13">
        <f>SUM(E19:G19)</f>
        <v>411106</v>
      </c>
      <c r="E19" s="13">
        <v>1606</v>
      </c>
      <c r="F19" s="13">
        <v>71989</v>
      </c>
      <c r="G19" s="13">
        <v>337511</v>
      </c>
      <c r="H19" s="13">
        <v>37395</v>
      </c>
      <c r="I19" s="2"/>
    </row>
    <row r="20" spans="1:9" ht="15.75" customHeight="1">
      <c r="A20" s="7"/>
      <c r="B20" s="8"/>
      <c r="C20" s="9"/>
      <c r="D20" s="9"/>
      <c r="E20" s="9"/>
      <c r="F20" s="9"/>
      <c r="G20" s="9"/>
      <c r="H20" s="9"/>
      <c r="I20" s="2"/>
    </row>
    <row r="21" spans="1:9" ht="15.75" customHeight="1">
      <c r="A21" s="7"/>
      <c r="B21" s="10" t="s">
        <v>14</v>
      </c>
      <c r="C21" s="13">
        <f>D21+H21</f>
        <v>356589</v>
      </c>
      <c r="D21" s="13">
        <f>SUM(E21:G21)</f>
        <v>234638</v>
      </c>
      <c r="E21" s="13">
        <v>141494</v>
      </c>
      <c r="F21" s="13">
        <v>72225</v>
      </c>
      <c r="G21" s="13">
        <v>20919</v>
      </c>
      <c r="H21" s="13">
        <v>121951</v>
      </c>
      <c r="I21" s="2"/>
    </row>
    <row r="22" spans="1:9" ht="15.75" customHeight="1">
      <c r="A22" s="7" t="s">
        <v>18</v>
      </c>
      <c r="B22" s="10" t="s">
        <v>15</v>
      </c>
      <c r="C22" s="13">
        <f>D22+H22</f>
        <v>176665</v>
      </c>
      <c r="D22" s="13">
        <f>SUM(E22:G22)</f>
        <v>115754</v>
      </c>
      <c r="E22" s="13">
        <v>68206</v>
      </c>
      <c r="F22" s="13">
        <v>36821</v>
      </c>
      <c r="G22" s="13">
        <v>10727</v>
      </c>
      <c r="H22" s="13">
        <v>60911</v>
      </c>
      <c r="I22" s="2"/>
    </row>
    <row r="23" spans="1:9" ht="15.75" customHeight="1">
      <c r="A23" s="7"/>
      <c r="B23" s="8"/>
      <c r="C23" s="9"/>
      <c r="D23" s="9"/>
      <c r="E23" s="9"/>
      <c r="F23" s="9"/>
      <c r="G23" s="9"/>
      <c r="H23" s="9"/>
      <c r="I23" s="2"/>
    </row>
    <row r="24" spans="1:9" ht="15.75" customHeight="1">
      <c r="A24" s="7"/>
      <c r="B24" s="10" t="s">
        <v>14</v>
      </c>
      <c r="C24" s="13">
        <f>D24+H24</f>
        <v>427366</v>
      </c>
      <c r="D24" s="13">
        <f>SUM(E24:G24)</f>
        <v>169480</v>
      </c>
      <c r="E24" s="13">
        <v>134860</v>
      </c>
      <c r="F24" s="13">
        <v>32593</v>
      </c>
      <c r="G24" s="9">
        <v>2027</v>
      </c>
      <c r="H24" s="13">
        <v>257886</v>
      </c>
      <c r="I24" s="2"/>
    </row>
    <row r="25" spans="1:9" ht="15.75" customHeight="1">
      <c r="A25" s="7" t="s">
        <v>19</v>
      </c>
      <c r="B25" s="10" t="s">
        <v>15</v>
      </c>
      <c r="C25" s="13">
        <f>D25+H25</f>
        <v>211637</v>
      </c>
      <c r="D25" s="13">
        <f>SUM(E25:G25)</f>
        <v>77564</v>
      </c>
      <c r="E25" s="13">
        <v>62715</v>
      </c>
      <c r="F25" s="13">
        <v>13370</v>
      </c>
      <c r="G25" s="9">
        <v>1479</v>
      </c>
      <c r="H25" s="13">
        <v>134073</v>
      </c>
      <c r="I25" s="2"/>
    </row>
    <row r="26" spans="1:9" ht="15.75" customHeight="1">
      <c r="A26" s="7" t="s">
        <v>20</v>
      </c>
      <c r="B26" s="8" t="s">
        <v>20</v>
      </c>
      <c r="C26" s="9" t="s">
        <v>20</v>
      </c>
      <c r="D26" s="9" t="s">
        <v>20</v>
      </c>
      <c r="E26" s="9" t="s">
        <v>20</v>
      </c>
      <c r="F26" s="9" t="s">
        <v>20</v>
      </c>
      <c r="G26" s="9" t="s">
        <v>20</v>
      </c>
      <c r="H26" s="9" t="s">
        <v>20</v>
      </c>
      <c r="I26" s="2"/>
    </row>
    <row r="27" spans="1:9" ht="15.75" customHeight="1">
      <c r="A27" s="7"/>
      <c r="B27" s="10" t="s">
        <v>14</v>
      </c>
      <c r="C27" s="13">
        <f>D27+H27</f>
        <v>444182</v>
      </c>
      <c r="D27" s="13">
        <f>SUM(E27:G27)</f>
        <v>55294</v>
      </c>
      <c r="E27" s="13">
        <v>55102</v>
      </c>
      <c r="F27" s="9">
        <v>192</v>
      </c>
      <c r="G27" s="9"/>
      <c r="H27" s="13">
        <v>388888</v>
      </c>
      <c r="I27" s="2"/>
    </row>
    <row r="28" spans="1:9" ht="15.75" customHeight="1">
      <c r="A28" s="7" t="s">
        <v>21</v>
      </c>
      <c r="B28" s="10" t="s">
        <v>15</v>
      </c>
      <c r="C28" s="13">
        <f>D28+H28</f>
        <v>237283</v>
      </c>
      <c r="D28" s="13">
        <f>SUM(E28:G28)</f>
        <v>24833</v>
      </c>
      <c r="E28" s="13">
        <v>24757</v>
      </c>
      <c r="F28" s="9">
        <v>76</v>
      </c>
      <c r="G28" s="9"/>
      <c r="H28" s="13">
        <v>212450</v>
      </c>
      <c r="I28" s="2"/>
    </row>
    <row r="29" spans="1:9" ht="15.75" customHeight="1">
      <c r="A29" s="7"/>
      <c r="B29" s="8"/>
      <c r="C29" s="9"/>
      <c r="D29" s="9"/>
      <c r="E29" s="9"/>
      <c r="F29" s="9"/>
      <c r="G29" s="9"/>
      <c r="H29" s="9"/>
      <c r="I29" s="2"/>
    </row>
    <row r="30" spans="1:9" ht="15.75" customHeight="1">
      <c r="A30" s="7"/>
      <c r="B30" s="10" t="s">
        <v>14</v>
      </c>
      <c r="C30" s="13">
        <f>D30+H30</f>
        <v>647920</v>
      </c>
      <c r="D30" s="13">
        <f>SUM(E30:G30)</f>
        <v>239890</v>
      </c>
      <c r="E30" s="13">
        <v>234505</v>
      </c>
      <c r="F30" s="13">
        <v>5385</v>
      </c>
      <c r="G30" s="9"/>
      <c r="H30" s="13">
        <v>408030</v>
      </c>
      <c r="I30" s="2"/>
    </row>
    <row r="31" spans="1:9" ht="15.75" customHeight="1">
      <c r="A31" s="7" t="s">
        <v>22</v>
      </c>
      <c r="B31" s="10" t="s">
        <v>15</v>
      </c>
      <c r="C31" s="13">
        <f>D31+H31</f>
        <v>305602</v>
      </c>
      <c r="D31" s="13">
        <f>SUM(E31:G31)</f>
        <v>104561</v>
      </c>
      <c r="E31" s="13">
        <v>101332</v>
      </c>
      <c r="F31" s="13">
        <v>3229</v>
      </c>
      <c r="G31" s="9"/>
      <c r="H31" s="13">
        <v>201041</v>
      </c>
      <c r="I31" s="2"/>
    </row>
    <row r="32" spans="1:9" ht="15.75" customHeight="1">
      <c r="A32" s="7"/>
      <c r="B32" s="8"/>
      <c r="C32" s="9"/>
      <c r="D32" s="9"/>
      <c r="E32" s="9"/>
      <c r="F32" s="9"/>
      <c r="G32" s="9"/>
      <c r="H32" s="9"/>
      <c r="I32" s="2"/>
    </row>
    <row r="33" spans="1:9" ht="15.75" customHeight="1">
      <c r="A33" s="7"/>
      <c r="B33" s="10" t="s">
        <v>14</v>
      </c>
      <c r="C33" s="13">
        <f>D33+H33</f>
        <v>5989</v>
      </c>
      <c r="D33" s="13">
        <f>SUM(E33:G33)</f>
        <v>5817</v>
      </c>
      <c r="E33" s="9">
        <v>4202</v>
      </c>
      <c r="F33" s="13">
        <v>1615</v>
      </c>
      <c r="G33" s="9"/>
      <c r="H33" s="13">
        <v>172</v>
      </c>
      <c r="I33" s="2"/>
    </row>
    <row r="34" spans="1:9" ht="15.75" customHeight="1">
      <c r="A34" s="7" t="s">
        <v>23</v>
      </c>
      <c r="B34" s="10" t="s">
        <v>15</v>
      </c>
      <c r="C34" s="13">
        <f>D34+H34</f>
        <v>2422</v>
      </c>
      <c r="D34" s="13">
        <f>SUM(E34:G34)</f>
        <v>2350</v>
      </c>
      <c r="E34" s="9">
        <v>1720</v>
      </c>
      <c r="F34" s="13">
        <v>630</v>
      </c>
      <c r="G34" s="9"/>
      <c r="H34" s="13">
        <v>72</v>
      </c>
      <c r="I34" s="2"/>
    </row>
    <row r="35" spans="1:9" ht="15.75" customHeight="1">
      <c r="A35" s="7"/>
      <c r="B35" s="8"/>
      <c r="C35" s="9"/>
      <c r="D35" s="9"/>
      <c r="E35" s="9"/>
      <c r="F35" s="9"/>
      <c r="G35" s="9"/>
      <c r="H35" s="9"/>
      <c r="I35" s="2"/>
    </row>
    <row r="36" spans="1:9" ht="15.75" customHeight="1">
      <c r="A36" s="7"/>
      <c r="B36" s="10" t="s">
        <v>14</v>
      </c>
      <c r="C36" s="13">
        <f>D36+H36</f>
        <v>285979</v>
      </c>
      <c r="D36" s="13">
        <f>SUM(E36:G36)</f>
        <v>145370</v>
      </c>
      <c r="E36" s="13">
        <v>96193</v>
      </c>
      <c r="F36" s="13">
        <v>15067</v>
      </c>
      <c r="G36" s="13">
        <v>34110</v>
      </c>
      <c r="H36" s="13">
        <v>140609</v>
      </c>
      <c r="I36" s="2"/>
    </row>
    <row r="37" spans="1:9" ht="15.75" customHeight="1">
      <c r="A37" s="7" t="s">
        <v>24</v>
      </c>
      <c r="B37" s="10" t="s">
        <v>15</v>
      </c>
      <c r="C37" s="13">
        <f>D37+H37</f>
        <v>155529</v>
      </c>
      <c r="D37" s="13">
        <f>SUM(E37:G37)</f>
        <v>86904</v>
      </c>
      <c r="E37" s="13">
        <v>49895</v>
      </c>
      <c r="F37" s="13">
        <v>8755</v>
      </c>
      <c r="G37" s="13">
        <v>28254</v>
      </c>
      <c r="H37" s="13">
        <v>68625</v>
      </c>
      <c r="I37" s="2"/>
    </row>
    <row r="38" spans="1:9" ht="15.75" customHeight="1">
      <c r="A38" s="7" t="s">
        <v>25</v>
      </c>
      <c r="B38" s="8"/>
      <c r="C38" s="8"/>
      <c r="D38" s="8"/>
      <c r="E38" s="8"/>
      <c r="F38" s="8"/>
      <c r="G38" s="8"/>
      <c r="H38" s="8"/>
      <c r="I38" s="2"/>
    </row>
    <row r="39" spans="1:9" ht="15.75" customHeight="1">
      <c r="A39" s="7"/>
      <c r="B39" s="10" t="s">
        <v>14</v>
      </c>
      <c r="C39" s="13">
        <f>D39+H39</f>
        <v>36371</v>
      </c>
      <c r="D39" s="13">
        <f>SUM(E39:G39)</f>
        <v>36371</v>
      </c>
      <c r="E39" s="13">
        <v>34030</v>
      </c>
      <c r="F39" s="13">
        <v>2341</v>
      </c>
      <c r="G39" s="13"/>
      <c r="H39" s="13"/>
      <c r="I39" s="2"/>
    </row>
    <row r="40" spans="1:9" ht="15.75" customHeight="1">
      <c r="A40" s="7" t="s">
        <v>26</v>
      </c>
      <c r="B40" s="10" t="s">
        <v>15</v>
      </c>
      <c r="C40" s="13">
        <f>D40+H40</f>
        <v>25127</v>
      </c>
      <c r="D40" s="13">
        <f>SUM(E40:G40)</f>
        <v>25127</v>
      </c>
      <c r="E40" s="13">
        <v>23919</v>
      </c>
      <c r="F40" s="13">
        <v>1208</v>
      </c>
      <c r="G40" s="13"/>
      <c r="H40" s="13"/>
      <c r="I40" s="2"/>
    </row>
    <row r="41" spans="1:8" ht="15.75" customHeight="1" thickBot="1">
      <c r="A41" s="14"/>
      <c r="B41" s="15"/>
      <c r="C41" s="14"/>
      <c r="D41" s="14"/>
      <c r="E41" s="14"/>
      <c r="F41" s="14"/>
      <c r="G41" s="14"/>
      <c r="H41" s="14"/>
    </row>
    <row r="42" ht="15.75" customHeight="1"/>
  </sheetData>
  <mergeCells count="9">
    <mergeCell ref="A2:H2"/>
    <mergeCell ref="A3:H3"/>
    <mergeCell ref="A5:B7"/>
    <mergeCell ref="C5:C7"/>
    <mergeCell ref="D5:G5"/>
    <mergeCell ref="H5:H7"/>
    <mergeCell ref="D6:D7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9"/>
  <sheetViews>
    <sheetView workbookViewId="0" topLeftCell="A1">
      <selection activeCell="K21" sqref="K21"/>
    </sheetView>
  </sheetViews>
  <sheetFormatPr defaultColWidth="9.00390625" defaultRowHeight="16.5"/>
  <cols>
    <col min="1" max="1" width="18.50390625" style="0" customWidth="1"/>
    <col min="2" max="2" width="3.25390625" style="1" customWidth="1"/>
    <col min="3" max="9" width="11.50390625" style="0" customWidth="1"/>
  </cols>
  <sheetData>
    <row r="1" spans="1:8" ht="16.5">
      <c r="A1" s="2"/>
      <c r="B1" s="3"/>
      <c r="C1" s="2"/>
      <c r="D1" s="2"/>
      <c r="E1" s="2"/>
      <c r="F1" s="2"/>
      <c r="G1" s="2"/>
      <c r="H1" s="2"/>
    </row>
    <row r="2" spans="1:9" ht="18.75" customHeight="1">
      <c r="A2" s="72" t="s">
        <v>0</v>
      </c>
      <c r="B2" s="72"/>
      <c r="C2" s="72"/>
      <c r="D2" s="72"/>
      <c r="E2" s="72"/>
      <c r="F2" s="72"/>
      <c r="G2" s="72"/>
      <c r="H2" s="72"/>
      <c r="I2" s="16"/>
    </row>
    <row r="3" spans="1:9" ht="15" customHeight="1">
      <c r="A3" s="73" t="s">
        <v>27</v>
      </c>
      <c r="B3" s="73"/>
      <c r="C3" s="73"/>
      <c r="D3" s="73"/>
      <c r="E3" s="73"/>
      <c r="F3" s="73"/>
      <c r="G3" s="73"/>
      <c r="H3" s="73"/>
      <c r="I3" s="17"/>
    </row>
    <row r="4" spans="1:8" ht="14.25" customHeight="1">
      <c r="A4" s="2"/>
      <c r="B4" s="3"/>
      <c r="C4" s="2"/>
      <c r="D4" s="2"/>
      <c r="E4" s="2"/>
      <c r="F4" s="2"/>
      <c r="G4" s="2" t="s">
        <v>28</v>
      </c>
      <c r="H4" s="2"/>
    </row>
    <row r="5" spans="1:8" ht="14.25" customHeight="1">
      <c r="A5" s="18"/>
      <c r="B5" s="19"/>
      <c r="C5" s="20"/>
      <c r="D5" s="21"/>
      <c r="E5" s="21"/>
      <c r="F5" s="21" t="s">
        <v>4</v>
      </c>
      <c r="G5" s="21"/>
      <c r="H5" s="20"/>
    </row>
    <row r="6" spans="1:8" ht="14.25" customHeight="1">
      <c r="A6" s="22"/>
      <c r="B6" s="23"/>
      <c r="C6" s="24" t="s">
        <v>29</v>
      </c>
      <c r="D6" s="25" t="s">
        <v>30</v>
      </c>
      <c r="E6" s="24" t="s">
        <v>31</v>
      </c>
      <c r="F6" s="26" t="s">
        <v>32</v>
      </c>
      <c r="G6" s="23" t="s">
        <v>33</v>
      </c>
      <c r="H6" s="27" t="s">
        <v>5</v>
      </c>
    </row>
    <row r="7" spans="1:8" ht="14.25" customHeight="1">
      <c r="A7" s="28"/>
      <c r="B7" s="29"/>
      <c r="C7" s="30"/>
      <c r="D7" s="31"/>
      <c r="E7" s="30"/>
      <c r="F7" s="32"/>
      <c r="G7" s="32" t="s">
        <v>34</v>
      </c>
      <c r="H7" s="33"/>
    </row>
    <row r="8" spans="1:8" ht="16.5" customHeight="1">
      <c r="A8" s="34" t="s">
        <v>11</v>
      </c>
      <c r="B8" s="35"/>
      <c r="C8" s="36">
        <f>D8+H8</f>
        <v>5354091</v>
      </c>
      <c r="D8" s="36">
        <f aca="true" t="shared" si="0" ref="D8:H9">D11+D14+D17+D20+D23+D26+D29+D32+D35+D38</f>
        <v>3727531</v>
      </c>
      <c r="E8" s="36">
        <f t="shared" si="0"/>
        <v>723711</v>
      </c>
      <c r="F8" s="36">
        <f t="shared" si="0"/>
        <v>606148</v>
      </c>
      <c r="G8" s="36">
        <f t="shared" si="0"/>
        <v>2397672</v>
      </c>
      <c r="H8" s="36">
        <f t="shared" si="0"/>
        <v>1626560</v>
      </c>
    </row>
    <row r="9" spans="1:8" ht="15.75" customHeight="1">
      <c r="A9" s="34" t="s">
        <v>12</v>
      </c>
      <c r="B9" s="35"/>
      <c r="C9" s="36">
        <f>D9+H9</f>
        <v>2621900</v>
      </c>
      <c r="D9" s="36">
        <f t="shared" si="0"/>
        <v>1800984</v>
      </c>
      <c r="E9" s="36">
        <f t="shared" si="0"/>
        <v>341428</v>
      </c>
      <c r="F9" s="36">
        <f t="shared" si="0"/>
        <v>291734</v>
      </c>
      <c r="G9" s="36">
        <f t="shared" si="0"/>
        <v>1167822</v>
      </c>
      <c r="H9" s="36">
        <f t="shared" si="0"/>
        <v>820916</v>
      </c>
    </row>
    <row r="10" spans="1:8" ht="6" customHeight="1">
      <c r="A10" s="34"/>
      <c r="B10" s="37"/>
      <c r="C10" s="38"/>
      <c r="D10" s="38"/>
      <c r="E10" s="38"/>
      <c r="F10" s="38"/>
      <c r="G10" s="38"/>
      <c r="H10" s="38"/>
    </row>
    <row r="11" spans="1:8" ht="15.75" customHeight="1">
      <c r="A11" s="34" t="s">
        <v>13</v>
      </c>
      <c r="B11" s="35" t="s">
        <v>14</v>
      </c>
      <c r="C11" s="39">
        <f>D11+H11</f>
        <v>246303</v>
      </c>
      <c r="D11" s="39">
        <f>SUM(E11:G11)</f>
        <v>75956</v>
      </c>
      <c r="E11" s="39">
        <v>1057</v>
      </c>
      <c r="F11" s="39">
        <v>20710</v>
      </c>
      <c r="G11" s="39">
        <v>54189</v>
      </c>
      <c r="H11" s="39">
        <v>170347</v>
      </c>
    </row>
    <row r="12" spans="1:8" ht="15.75" customHeight="1">
      <c r="A12" s="34"/>
      <c r="B12" s="35" t="s">
        <v>15</v>
      </c>
      <c r="C12" s="39">
        <f>D12+H12</f>
        <v>118800</v>
      </c>
      <c r="D12" s="39">
        <f>SUM(E12:G12)</f>
        <v>37217</v>
      </c>
      <c r="E12" s="39">
        <v>498</v>
      </c>
      <c r="F12" s="39">
        <v>10024</v>
      </c>
      <c r="G12" s="39">
        <v>26695</v>
      </c>
      <c r="H12" s="39">
        <v>81583</v>
      </c>
    </row>
    <row r="13" spans="1:8" ht="6" customHeight="1">
      <c r="A13" s="34"/>
      <c r="B13" s="37"/>
      <c r="C13" s="38"/>
      <c r="D13" s="38"/>
      <c r="E13" s="38"/>
      <c r="F13" s="38"/>
      <c r="G13" s="38"/>
      <c r="H13" s="38"/>
    </row>
    <row r="14" spans="1:8" ht="15.75" customHeight="1">
      <c r="A14" s="34" t="s">
        <v>16</v>
      </c>
      <c r="B14" s="35" t="s">
        <v>14</v>
      </c>
      <c r="C14" s="39">
        <f>D14+H14</f>
        <v>1925491</v>
      </c>
      <c r="D14" s="39">
        <f>SUM(E14:G14)</f>
        <v>1904147</v>
      </c>
      <c r="E14" s="39">
        <v>10793</v>
      </c>
      <c r="F14" s="39">
        <v>309929</v>
      </c>
      <c r="G14" s="39">
        <v>1583425</v>
      </c>
      <c r="H14" s="39">
        <v>21344</v>
      </c>
    </row>
    <row r="15" spans="1:8" ht="15.75" customHeight="1">
      <c r="A15" s="7"/>
      <c r="B15" s="35" t="s">
        <v>15</v>
      </c>
      <c r="C15" s="39">
        <f>D15+H15</f>
        <v>920991</v>
      </c>
      <c r="D15" s="39">
        <f>SUM(E15:G15)</f>
        <v>911368</v>
      </c>
      <c r="E15" s="39">
        <v>5124</v>
      </c>
      <c r="F15" s="39">
        <v>147254</v>
      </c>
      <c r="G15" s="39">
        <v>758990</v>
      </c>
      <c r="H15" s="39">
        <v>9623</v>
      </c>
    </row>
    <row r="16" spans="1:8" ht="6.75" customHeight="1">
      <c r="A16" s="34"/>
      <c r="B16" s="37"/>
      <c r="C16" s="38"/>
      <c r="D16" s="38"/>
      <c r="E16" s="38"/>
      <c r="F16" s="38"/>
      <c r="G16" s="38"/>
      <c r="H16" s="38"/>
    </row>
    <row r="17" spans="1:8" ht="15.75" customHeight="1">
      <c r="A17" s="34" t="s">
        <v>17</v>
      </c>
      <c r="B17" s="35" t="s">
        <v>14</v>
      </c>
      <c r="C17" s="39">
        <f>D17+H17</f>
        <v>935738</v>
      </c>
      <c r="D17" s="39">
        <f>SUM(E17:G17)</f>
        <v>852830</v>
      </c>
      <c r="E17" s="39">
        <v>3127</v>
      </c>
      <c r="F17" s="39">
        <v>149084</v>
      </c>
      <c r="G17" s="39">
        <v>700619</v>
      </c>
      <c r="H17" s="39">
        <v>82908</v>
      </c>
    </row>
    <row r="18" spans="1:8" ht="15.75" customHeight="1">
      <c r="A18" s="7"/>
      <c r="B18" s="35" t="s">
        <v>15</v>
      </c>
      <c r="C18" s="39">
        <f>D18+H18</f>
        <v>450298</v>
      </c>
      <c r="D18" s="39">
        <f>SUM(E18:G18)</f>
        <v>414266</v>
      </c>
      <c r="E18" s="39">
        <v>1558</v>
      </c>
      <c r="F18" s="39">
        <v>71568</v>
      </c>
      <c r="G18" s="39">
        <v>341140</v>
      </c>
      <c r="H18" s="39">
        <v>36032</v>
      </c>
    </row>
    <row r="19" spans="1:8" ht="6" customHeight="1">
      <c r="A19" s="34"/>
      <c r="B19" s="37"/>
      <c r="C19" s="38"/>
      <c r="D19" s="38"/>
      <c r="E19" s="38"/>
      <c r="F19" s="38"/>
      <c r="G19" s="38"/>
      <c r="H19" s="38"/>
    </row>
    <row r="20" spans="1:8" ht="15.75" customHeight="1">
      <c r="A20" s="34" t="s">
        <v>18</v>
      </c>
      <c r="B20" s="35" t="s">
        <v>14</v>
      </c>
      <c r="C20" s="39">
        <f>D20+H20</f>
        <v>370980</v>
      </c>
      <c r="D20" s="39">
        <f>SUM(E20:G20)</f>
        <v>246108</v>
      </c>
      <c r="E20" s="39">
        <v>146727</v>
      </c>
      <c r="F20" s="39">
        <v>73007</v>
      </c>
      <c r="G20" s="39">
        <v>26374</v>
      </c>
      <c r="H20" s="39">
        <v>124872</v>
      </c>
    </row>
    <row r="21" spans="1:8" ht="15.75" customHeight="1">
      <c r="A21" s="34"/>
      <c r="B21" s="35" t="s">
        <v>15</v>
      </c>
      <c r="C21" s="39">
        <f>D21+H21</f>
        <v>184681</v>
      </c>
      <c r="D21" s="39">
        <f>SUM(E21:G21)</f>
        <v>122183</v>
      </c>
      <c r="E21" s="39">
        <v>71577</v>
      </c>
      <c r="F21" s="39">
        <v>36970</v>
      </c>
      <c r="G21" s="39">
        <v>13636</v>
      </c>
      <c r="H21" s="39">
        <v>62498</v>
      </c>
    </row>
    <row r="22" spans="1:8" ht="6.75" customHeight="1">
      <c r="A22" s="34"/>
      <c r="B22" s="37"/>
      <c r="C22" s="38"/>
      <c r="D22" s="38"/>
      <c r="E22" s="38"/>
      <c r="F22" s="38"/>
      <c r="G22" s="38"/>
      <c r="H22" s="38"/>
    </row>
    <row r="23" spans="1:8" ht="15.75" customHeight="1">
      <c r="A23" s="34" t="s">
        <v>19</v>
      </c>
      <c r="B23" s="35" t="s">
        <v>14</v>
      </c>
      <c r="C23" s="39">
        <f>D23+H23</f>
        <v>377731</v>
      </c>
      <c r="D23" s="39">
        <f>SUM(E23:G23)</f>
        <v>158009</v>
      </c>
      <c r="E23" s="39">
        <v>125374</v>
      </c>
      <c r="F23" s="39">
        <v>30554</v>
      </c>
      <c r="G23" s="38">
        <v>2081</v>
      </c>
      <c r="H23" s="39">
        <v>219722</v>
      </c>
    </row>
    <row r="24" spans="1:8" ht="15.75" customHeight="1">
      <c r="A24" s="34" t="s">
        <v>20</v>
      </c>
      <c r="B24" s="35" t="s">
        <v>15</v>
      </c>
      <c r="C24" s="39">
        <f>D24+H24</f>
        <v>182991</v>
      </c>
      <c r="D24" s="39">
        <f>SUM(E24:G24)</f>
        <v>71277</v>
      </c>
      <c r="E24" s="39">
        <v>57543</v>
      </c>
      <c r="F24" s="39">
        <v>12263</v>
      </c>
      <c r="G24" s="38">
        <v>1471</v>
      </c>
      <c r="H24" s="39">
        <v>111714</v>
      </c>
    </row>
    <row r="25" spans="1:8" ht="6.75" customHeight="1">
      <c r="A25" s="34"/>
      <c r="B25" s="37"/>
      <c r="C25" s="38"/>
      <c r="D25" s="38"/>
      <c r="E25" s="38"/>
      <c r="F25" s="38"/>
      <c r="G25" s="38"/>
      <c r="H25" s="38"/>
    </row>
    <row r="26" spans="1:9" ht="15.75" customHeight="1">
      <c r="A26" s="34" t="s">
        <v>21</v>
      </c>
      <c r="B26" s="35" t="s">
        <v>14</v>
      </c>
      <c r="C26" s="39">
        <f>D26+H26</f>
        <v>406841</v>
      </c>
      <c r="D26" s="39">
        <f>SUM(E26:G26)</f>
        <v>48222</v>
      </c>
      <c r="E26" s="40">
        <f>1534+7612+38981</f>
        <v>48127</v>
      </c>
      <c r="F26" s="41">
        <v>95</v>
      </c>
      <c r="G26" s="41"/>
      <c r="H26" s="40">
        <f>77837+5716+275066</f>
        <v>358619</v>
      </c>
      <c r="I26" s="42"/>
    </row>
    <row r="27" spans="1:9" ht="15.75" customHeight="1">
      <c r="A27" s="34"/>
      <c r="B27" s="35" t="s">
        <v>15</v>
      </c>
      <c r="C27" s="39">
        <f>D27+H27</f>
        <v>218497</v>
      </c>
      <c r="D27" s="39">
        <f>SUM(E27:G27)</f>
        <v>22601</v>
      </c>
      <c r="E27" s="40">
        <v>22569</v>
      </c>
      <c r="F27" s="41">
        <v>32</v>
      </c>
      <c r="G27" s="43"/>
      <c r="H27" s="40">
        <v>195896</v>
      </c>
      <c r="I27" s="42"/>
    </row>
    <row r="28" spans="1:9" ht="6.75" customHeight="1">
      <c r="A28" s="34"/>
      <c r="B28" s="37"/>
      <c r="C28" s="38"/>
      <c r="D28" s="38"/>
      <c r="E28" s="38"/>
      <c r="F28" s="38"/>
      <c r="G28" s="38"/>
      <c r="H28" s="38"/>
      <c r="I28" s="42"/>
    </row>
    <row r="29" spans="1:9" ht="15.75" customHeight="1">
      <c r="A29" s="34" t="s">
        <v>35</v>
      </c>
      <c r="B29" s="35" t="s">
        <v>14</v>
      </c>
      <c r="C29" s="39">
        <f>D29+H29</f>
        <v>780384</v>
      </c>
      <c r="D29" s="39">
        <f>SUM(E29:G29)</f>
        <v>270092</v>
      </c>
      <c r="E29" s="40">
        <f>225553+85681+1534-48127</f>
        <v>264641</v>
      </c>
      <c r="F29" s="40">
        <f>5546-95</f>
        <v>5451</v>
      </c>
      <c r="G29" s="41"/>
      <c r="H29" s="40">
        <f>355345+435729+77837-358619</f>
        <v>510292</v>
      </c>
      <c r="I29" s="42"/>
    </row>
    <row r="30" spans="1:9" ht="15.75" customHeight="1">
      <c r="A30" s="7"/>
      <c r="B30" s="35" t="s">
        <v>15</v>
      </c>
      <c r="C30" s="39">
        <f>D30+H30</f>
        <v>372877</v>
      </c>
      <c r="D30" s="39">
        <f>SUM(E30:G30)</f>
        <v>116836</v>
      </c>
      <c r="E30" s="40">
        <v>113569</v>
      </c>
      <c r="F30" s="40">
        <v>3267</v>
      </c>
      <c r="G30" s="41"/>
      <c r="H30" s="40">
        <v>256041</v>
      </c>
      <c r="I30" s="42"/>
    </row>
    <row r="31" spans="1:8" ht="7.5" customHeight="1">
      <c r="A31" s="34"/>
      <c r="B31" s="37"/>
      <c r="C31" s="38"/>
      <c r="D31" s="38"/>
      <c r="E31" s="38"/>
      <c r="F31" s="38"/>
      <c r="G31" s="38"/>
      <c r="H31" s="38"/>
    </row>
    <row r="32" spans="1:8" ht="15.75" customHeight="1">
      <c r="A32" s="34" t="s">
        <v>23</v>
      </c>
      <c r="B32" s="35" t="s">
        <v>14</v>
      </c>
      <c r="C32" s="39">
        <f>D32+H32</f>
        <v>5860</v>
      </c>
      <c r="D32" s="39">
        <f>SUM(E32:G32)</f>
        <v>5688</v>
      </c>
      <c r="E32" s="38">
        <v>4139</v>
      </c>
      <c r="F32" s="39">
        <v>1490</v>
      </c>
      <c r="G32" s="38">
        <v>59</v>
      </c>
      <c r="H32" s="39">
        <v>172</v>
      </c>
    </row>
    <row r="33" spans="1:8" ht="15.75" customHeight="1">
      <c r="A33" s="34"/>
      <c r="B33" s="35" t="s">
        <v>15</v>
      </c>
      <c r="C33" s="39">
        <f>D33+H33</f>
        <v>2285</v>
      </c>
      <c r="D33" s="39">
        <f>SUM(E33:G33)</f>
        <v>2214</v>
      </c>
      <c r="E33" s="38">
        <v>1629</v>
      </c>
      <c r="F33" s="39">
        <v>558</v>
      </c>
      <c r="G33" s="38">
        <v>27</v>
      </c>
      <c r="H33" s="39">
        <v>71</v>
      </c>
    </row>
    <row r="34" spans="1:8" ht="6.75" customHeight="1">
      <c r="A34" s="34"/>
      <c r="B34" s="37"/>
      <c r="C34" s="38"/>
      <c r="D34" s="38"/>
      <c r="E34" s="38"/>
      <c r="F34" s="38"/>
      <c r="G34" s="38"/>
      <c r="H34" s="38"/>
    </row>
    <row r="35" spans="1:8" ht="15.75" customHeight="1">
      <c r="A35" s="34" t="s">
        <v>36</v>
      </c>
      <c r="B35" s="35" t="s">
        <v>14</v>
      </c>
      <c r="C35" s="39">
        <f>D35+H35</f>
        <v>271082</v>
      </c>
      <c r="D35" s="39">
        <f>SUM(E35:G35)</f>
        <v>132798</v>
      </c>
      <c r="E35" s="39">
        <f>84+70534+17796</f>
        <v>88414</v>
      </c>
      <c r="F35" s="39">
        <f>5353+5793+2313</f>
        <v>13459</v>
      </c>
      <c r="G35" s="39">
        <f>29595+1330</f>
        <v>30925</v>
      </c>
      <c r="H35" s="39">
        <f>118643+19641</f>
        <v>138284</v>
      </c>
    </row>
    <row r="36" spans="1:8" ht="15.75" customHeight="1">
      <c r="A36" s="34"/>
      <c r="B36" s="35" t="s">
        <v>15</v>
      </c>
      <c r="C36" s="39">
        <f>D36+H36</f>
        <v>147035</v>
      </c>
      <c r="D36" s="39">
        <f>SUM(E36:G36)</f>
        <v>79577</v>
      </c>
      <c r="E36" s="39">
        <f>38753+6412</f>
        <v>45165</v>
      </c>
      <c r="F36" s="39">
        <f>7727+822</f>
        <v>8549</v>
      </c>
      <c r="G36" s="39">
        <v>25863</v>
      </c>
      <c r="H36" s="39">
        <f>58463+8995</f>
        <v>67458</v>
      </c>
    </row>
    <row r="37" spans="1:8" ht="7.5" customHeight="1">
      <c r="A37" s="34"/>
      <c r="B37" s="37"/>
      <c r="C37" s="38"/>
      <c r="D37" s="38"/>
      <c r="E37" s="38"/>
      <c r="F37" s="38"/>
      <c r="G37" s="38"/>
      <c r="H37" s="38"/>
    </row>
    <row r="38" spans="1:8" ht="15" customHeight="1">
      <c r="A38" s="34" t="s">
        <v>26</v>
      </c>
      <c r="B38" s="35" t="s">
        <v>14</v>
      </c>
      <c r="C38" s="39">
        <f>D38+H38</f>
        <v>33681</v>
      </c>
      <c r="D38" s="39">
        <f>SUM(E38:G38)</f>
        <v>33681</v>
      </c>
      <c r="E38" s="40">
        <f>9116+22196</f>
        <v>31312</v>
      </c>
      <c r="F38" s="40">
        <f>1120+1249</f>
        <v>2369</v>
      </c>
      <c r="G38" s="39"/>
      <c r="H38" s="39"/>
    </row>
    <row r="39" spans="1:8" ht="15.75" customHeight="1">
      <c r="A39" s="7"/>
      <c r="B39" s="35" t="s">
        <v>15</v>
      </c>
      <c r="C39" s="39">
        <f>D39+H39</f>
        <v>23445</v>
      </c>
      <c r="D39" s="39">
        <f>SUM(E39:G39)</f>
        <v>23445</v>
      </c>
      <c r="E39" s="40">
        <v>22196</v>
      </c>
      <c r="F39" s="40">
        <v>1249</v>
      </c>
      <c r="G39" s="39"/>
      <c r="H39" s="39"/>
    </row>
    <row r="40" ht="15.75" customHeight="1"/>
  </sheetData>
  <mergeCells count="2"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E25"/>
  <sheetViews>
    <sheetView workbookViewId="0" topLeftCell="A1">
      <selection activeCell="J5" sqref="J5"/>
    </sheetView>
  </sheetViews>
  <sheetFormatPr defaultColWidth="9.00390625" defaultRowHeight="16.5"/>
  <cols>
    <col min="1" max="1" width="17.875" style="0" customWidth="1"/>
    <col min="2" max="2" width="4.875" style="1" customWidth="1"/>
    <col min="3" max="5" width="15.625" style="0" customWidth="1"/>
  </cols>
  <sheetData>
    <row r="2" spans="1:5" ht="18.75" customHeight="1">
      <c r="A2" s="72" t="s">
        <v>0</v>
      </c>
      <c r="B2" s="72"/>
      <c r="C2" s="72"/>
      <c r="D2" s="72"/>
      <c r="E2" s="72"/>
    </row>
    <row r="3" spans="1:5" ht="15" customHeight="1">
      <c r="A3" s="73" t="s">
        <v>37</v>
      </c>
      <c r="B3" s="73"/>
      <c r="C3" s="73"/>
      <c r="D3" s="73"/>
      <c r="E3" s="73"/>
    </row>
    <row r="4" spans="1:5" ht="15" customHeight="1">
      <c r="A4" s="44"/>
      <c r="B4" s="44"/>
      <c r="C4" s="44"/>
      <c r="D4" s="44"/>
      <c r="E4" s="44"/>
    </row>
    <row r="5" spans="1:5" ht="35.25" customHeight="1">
      <c r="A5" s="30"/>
      <c r="B5" s="32"/>
      <c r="C5" s="32" t="s">
        <v>38</v>
      </c>
      <c r="D5" s="32" t="s">
        <v>4</v>
      </c>
      <c r="E5" s="32" t="s">
        <v>5</v>
      </c>
    </row>
    <row r="6" spans="1:5" ht="30.75" customHeight="1">
      <c r="A6" s="34" t="s">
        <v>11</v>
      </c>
      <c r="B6" s="35"/>
      <c r="C6" s="36">
        <f aca="true" t="shared" si="0" ref="C6:C13">D6+E6</f>
        <v>5376947</v>
      </c>
      <c r="D6" s="36">
        <f>D8+D10+D12+D14+D16+D18+D20+D22+D24</f>
        <v>3739045</v>
      </c>
      <c r="E6" s="36">
        <f>E8+E10+E12+E14+E16+E18+E20+E22+E24</f>
        <v>1637902</v>
      </c>
    </row>
    <row r="7" spans="1:5" ht="30.75" customHeight="1">
      <c r="A7" s="34" t="s">
        <v>12</v>
      </c>
      <c r="B7" s="35"/>
      <c r="C7" s="36">
        <f t="shared" si="0"/>
        <v>2628840</v>
      </c>
      <c r="D7" s="36">
        <f>D9+D11+D13+D15+D17+D19+D21+D23+D25</f>
        <v>1805821</v>
      </c>
      <c r="E7" s="36">
        <f>E9+E11+E13+E15+E17+E19+E21+E23+E25</f>
        <v>823019</v>
      </c>
    </row>
    <row r="8" spans="1:5" ht="30.75" customHeight="1">
      <c r="A8" s="34" t="s">
        <v>13</v>
      </c>
      <c r="B8" s="35" t="s">
        <v>14</v>
      </c>
      <c r="C8" s="36">
        <f t="shared" si="0"/>
        <v>241180</v>
      </c>
      <c r="D8" s="39">
        <v>76382</v>
      </c>
      <c r="E8" s="39">
        <v>164798</v>
      </c>
    </row>
    <row r="9" spans="1:5" ht="30.75" customHeight="1">
      <c r="A9" s="34"/>
      <c r="B9" s="35" t="s">
        <v>15</v>
      </c>
      <c r="C9" s="36">
        <f t="shared" si="0"/>
        <v>115104</v>
      </c>
      <c r="D9" s="39">
        <v>37520</v>
      </c>
      <c r="E9" s="39">
        <v>77584</v>
      </c>
    </row>
    <row r="10" spans="1:5" ht="30.75" customHeight="1">
      <c r="A10" s="34" t="s">
        <v>16</v>
      </c>
      <c r="B10" s="35" t="s">
        <v>14</v>
      </c>
      <c r="C10" s="36">
        <f t="shared" si="0"/>
        <v>1918034</v>
      </c>
      <c r="D10" s="39">
        <v>1894643</v>
      </c>
      <c r="E10" s="39">
        <v>23391</v>
      </c>
    </row>
    <row r="11" spans="1:5" ht="30.75" customHeight="1">
      <c r="A11" s="7"/>
      <c r="B11" s="35" t="s">
        <v>15</v>
      </c>
      <c r="C11" s="36">
        <f t="shared" si="0"/>
        <v>918087</v>
      </c>
      <c r="D11" s="39">
        <v>907492</v>
      </c>
      <c r="E11" s="39">
        <v>10595</v>
      </c>
    </row>
    <row r="12" spans="1:5" ht="30.75" customHeight="1">
      <c r="A12" s="34" t="s">
        <v>17</v>
      </c>
      <c r="B12" s="35" t="s">
        <v>14</v>
      </c>
      <c r="C12" s="36">
        <f t="shared" si="0"/>
        <v>956823</v>
      </c>
      <c r="D12" s="39">
        <v>867144</v>
      </c>
      <c r="E12" s="39">
        <v>89679</v>
      </c>
    </row>
    <row r="13" spans="1:5" ht="30.75" customHeight="1">
      <c r="A13" s="7"/>
      <c r="B13" s="35" t="s">
        <v>15</v>
      </c>
      <c r="C13" s="36">
        <f t="shared" si="0"/>
        <v>458890</v>
      </c>
      <c r="D13" s="39">
        <v>418755</v>
      </c>
      <c r="E13" s="39">
        <v>40135</v>
      </c>
    </row>
    <row r="14" spans="1:5" ht="30.75" customHeight="1">
      <c r="A14" s="34" t="s">
        <v>18</v>
      </c>
      <c r="B14" s="35" t="s">
        <v>14</v>
      </c>
      <c r="C14" s="36">
        <f aca="true" t="shared" si="1" ref="C14:C19">D14+E12</f>
        <v>342963</v>
      </c>
      <c r="D14" s="39">
        <v>253284</v>
      </c>
      <c r="E14" s="39">
        <v>130225</v>
      </c>
    </row>
    <row r="15" spans="1:5" ht="30.75" customHeight="1">
      <c r="A15" s="34"/>
      <c r="B15" s="35" t="s">
        <v>15</v>
      </c>
      <c r="C15" s="36">
        <f t="shared" si="1"/>
        <v>167000</v>
      </c>
      <c r="D15" s="39">
        <v>126865</v>
      </c>
      <c r="E15" s="39">
        <v>65096</v>
      </c>
    </row>
    <row r="16" spans="1:5" ht="30.75" customHeight="1">
      <c r="A16" s="34" t="s">
        <v>19</v>
      </c>
      <c r="B16" s="35" t="s">
        <v>14</v>
      </c>
      <c r="C16" s="36">
        <f t="shared" si="1"/>
        <v>274150</v>
      </c>
      <c r="D16" s="39">
        <v>143925</v>
      </c>
      <c r="E16" s="40">
        <v>195702</v>
      </c>
    </row>
    <row r="17" spans="1:5" ht="30.75" customHeight="1">
      <c r="A17" s="34" t="s">
        <v>20</v>
      </c>
      <c r="B17" s="35" t="s">
        <v>15</v>
      </c>
      <c r="C17" s="36">
        <f t="shared" si="1"/>
        <v>128671</v>
      </c>
      <c r="D17" s="39">
        <v>63575</v>
      </c>
      <c r="E17" s="40">
        <v>96234</v>
      </c>
    </row>
    <row r="18" spans="1:5" ht="30.75" customHeight="1">
      <c r="A18" s="34" t="s">
        <v>21</v>
      </c>
      <c r="B18" s="35" t="s">
        <v>14</v>
      </c>
      <c r="C18" s="36">
        <f t="shared" si="1"/>
        <v>234719</v>
      </c>
      <c r="D18" s="39">
        <v>39017</v>
      </c>
      <c r="E18" s="39">
        <v>308230</v>
      </c>
    </row>
    <row r="19" spans="1:5" ht="30.75" customHeight="1">
      <c r="A19" s="34"/>
      <c r="B19" s="35" t="s">
        <v>15</v>
      </c>
      <c r="C19" s="36">
        <f t="shared" si="1"/>
        <v>115540</v>
      </c>
      <c r="D19" s="39">
        <v>19306</v>
      </c>
      <c r="E19" s="39">
        <v>168564</v>
      </c>
    </row>
    <row r="20" spans="1:5" ht="30.75" customHeight="1">
      <c r="A20" s="34" t="s">
        <v>35</v>
      </c>
      <c r="B20" s="35" t="s">
        <v>14</v>
      </c>
      <c r="C20" s="36">
        <f aca="true" t="shared" si="2" ref="C20:C25">D20+E20</f>
        <v>893045</v>
      </c>
      <c r="D20" s="39">
        <v>298665</v>
      </c>
      <c r="E20" s="40">
        <v>594380</v>
      </c>
    </row>
    <row r="21" spans="1:5" ht="30.75" customHeight="1">
      <c r="A21" s="7"/>
      <c r="B21" s="35" t="s">
        <v>15</v>
      </c>
      <c r="C21" s="36">
        <f t="shared" si="2"/>
        <v>432250</v>
      </c>
      <c r="D21" s="39">
        <v>129703</v>
      </c>
      <c r="E21" s="40">
        <v>302547</v>
      </c>
    </row>
    <row r="22" spans="1:5" ht="30.75" customHeight="1">
      <c r="A22" s="34" t="s">
        <v>23</v>
      </c>
      <c r="B22" s="35" t="s">
        <v>14</v>
      </c>
      <c r="C22" s="36">
        <f t="shared" si="2"/>
        <v>5800</v>
      </c>
      <c r="D22" s="39">
        <v>5654</v>
      </c>
      <c r="E22" s="38">
        <v>146</v>
      </c>
    </row>
    <row r="23" spans="1:5" ht="30.75" customHeight="1">
      <c r="A23" s="34"/>
      <c r="B23" s="35" t="s">
        <v>15</v>
      </c>
      <c r="C23" s="36">
        <f t="shared" si="2"/>
        <v>2351</v>
      </c>
      <c r="D23" s="39">
        <v>2298</v>
      </c>
      <c r="E23" s="38">
        <v>53</v>
      </c>
    </row>
    <row r="24" spans="1:5" ht="30.75" customHeight="1">
      <c r="A24" s="74" t="s">
        <v>39</v>
      </c>
      <c r="B24" s="35" t="s">
        <v>14</v>
      </c>
      <c r="C24" s="36">
        <f t="shared" si="2"/>
        <v>291682</v>
      </c>
      <c r="D24" s="39">
        <v>160331</v>
      </c>
      <c r="E24" s="39">
        <v>131351</v>
      </c>
    </row>
    <row r="25" spans="1:5" ht="30.75" customHeight="1">
      <c r="A25" s="75"/>
      <c r="B25" s="35" t="s">
        <v>15</v>
      </c>
      <c r="C25" s="36">
        <f t="shared" si="2"/>
        <v>162518</v>
      </c>
      <c r="D25" s="39">
        <v>100307</v>
      </c>
      <c r="E25" s="39">
        <v>62211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mergeCells count="3">
    <mergeCell ref="A2:E2"/>
    <mergeCell ref="A3:E3"/>
    <mergeCell ref="A24:A25"/>
  </mergeCells>
  <printOptions/>
  <pageMargins left="0.75" right="0.75" top="1" bottom="1" header="0.5" footer="0.5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39"/>
  <sheetViews>
    <sheetView workbookViewId="0" topLeftCell="A1">
      <selection activeCell="J14" sqref="J14"/>
    </sheetView>
  </sheetViews>
  <sheetFormatPr defaultColWidth="9.00390625" defaultRowHeight="16.5"/>
  <cols>
    <col min="1" max="1" width="18.50390625" style="0" customWidth="1"/>
    <col min="2" max="2" width="3.25390625" style="1" customWidth="1"/>
    <col min="3" max="9" width="11.50390625" style="0" customWidth="1"/>
  </cols>
  <sheetData>
    <row r="1" spans="1:8" ht="16.5">
      <c r="A1" s="2"/>
      <c r="B1" s="3"/>
      <c r="C1" s="2"/>
      <c r="D1" s="2"/>
      <c r="E1" s="2"/>
      <c r="F1" s="2"/>
      <c r="G1" s="2"/>
      <c r="H1" s="2"/>
    </row>
    <row r="2" spans="1:9" ht="18.75" customHeight="1">
      <c r="A2" s="72" t="s">
        <v>0</v>
      </c>
      <c r="B2" s="72"/>
      <c r="C2" s="72"/>
      <c r="D2" s="72"/>
      <c r="E2" s="72"/>
      <c r="F2" s="72"/>
      <c r="G2" s="72"/>
      <c r="H2" s="72"/>
      <c r="I2" s="16"/>
    </row>
    <row r="3" spans="1:9" ht="15" customHeight="1">
      <c r="A3" s="73" t="s">
        <v>40</v>
      </c>
      <c r="B3" s="73"/>
      <c r="C3" s="73"/>
      <c r="D3" s="73"/>
      <c r="E3" s="73"/>
      <c r="F3" s="73"/>
      <c r="G3" s="73"/>
      <c r="H3" s="73"/>
      <c r="I3" s="17"/>
    </row>
    <row r="4" spans="1:8" ht="14.25" customHeight="1">
      <c r="A4" s="2"/>
      <c r="B4" s="3"/>
      <c r="C4" s="2"/>
      <c r="D4" s="2"/>
      <c r="E4" s="2"/>
      <c r="F4" s="2"/>
      <c r="G4" s="2" t="s">
        <v>28</v>
      </c>
      <c r="H4" s="2"/>
    </row>
    <row r="5" spans="1:8" ht="14.25" customHeight="1">
      <c r="A5" s="18"/>
      <c r="B5" s="19"/>
      <c r="C5" s="20"/>
      <c r="D5" s="21"/>
      <c r="E5" s="21"/>
      <c r="F5" s="21" t="s">
        <v>4</v>
      </c>
      <c r="G5" s="21"/>
      <c r="H5" s="20"/>
    </row>
    <row r="6" spans="1:8" ht="14.25" customHeight="1">
      <c r="A6" s="22"/>
      <c r="B6" s="23"/>
      <c r="C6" s="24" t="s">
        <v>29</v>
      </c>
      <c r="D6" s="25" t="s">
        <v>30</v>
      </c>
      <c r="E6" s="24" t="s">
        <v>31</v>
      </c>
      <c r="F6" s="26" t="s">
        <v>32</v>
      </c>
      <c r="G6" s="23" t="s">
        <v>41</v>
      </c>
      <c r="H6" s="27" t="s">
        <v>5</v>
      </c>
    </row>
    <row r="7" spans="1:8" ht="14.25" customHeight="1">
      <c r="A7" s="22"/>
      <c r="B7" s="23"/>
      <c r="C7" s="24"/>
      <c r="D7" s="25"/>
      <c r="E7" s="24"/>
      <c r="F7" s="26"/>
      <c r="G7" s="26" t="s">
        <v>42</v>
      </c>
      <c r="H7" s="45"/>
    </row>
    <row r="8" spans="1:8" ht="16.5" customHeight="1">
      <c r="A8" s="46" t="s">
        <v>11</v>
      </c>
      <c r="B8" s="47"/>
      <c r="C8" s="48">
        <f aca="true" t="shared" si="0" ref="C8:H9">C11+C14+C17+C20+C23+C26+C29+C32+C35+C38</f>
        <v>5384926</v>
      </c>
      <c r="D8" s="48">
        <f t="shared" si="0"/>
        <v>3739205</v>
      </c>
      <c r="E8" s="48">
        <f t="shared" si="0"/>
        <v>623558</v>
      </c>
      <c r="F8" s="48">
        <f t="shared" si="0"/>
        <v>578952</v>
      </c>
      <c r="G8" s="48">
        <f t="shared" si="0"/>
        <v>2379322</v>
      </c>
      <c r="H8" s="48">
        <f t="shared" si="0"/>
        <v>1645721</v>
      </c>
    </row>
    <row r="9" spans="1:8" ht="15.75" customHeight="1">
      <c r="A9" s="34" t="s">
        <v>12</v>
      </c>
      <c r="B9" s="35"/>
      <c r="C9" s="36">
        <f t="shared" si="0"/>
        <v>2626700</v>
      </c>
      <c r="D9" s="36">
        <f t="shared" si="0"/>
        <v>1802342</v>
      </c>
      <c r="E9" s="36">
        <f t="shared" si="0"/>
        <v>282993</v>
      </c>
      <c r="F9" s="36">
        <f t="shared" si="0"/>
        <v>276937</v>
      </c>
      <c r="G9" s="36">
        <f t="shared" si="0"/>
        <v>1145536</v>
      </c>
      <c r="H9" s="36">
        <f t="shared" si="0"/>
        <v>824358</v>
      </c>
    </row>
    <row r="10" spans="1:8" ht="6" customHeight="1">
      <c r="A10" s="34"/>
      <c r="B10" s="37"/>
      <c r="C10" s="38"/>
      <c r="D10" s="38"/>
      <c r="E10" s="38"/>
      <c r="F10" s="38"/>
      <c r="G10" s="38"/>
      <c r="H10" s="38"/>
    </row>
    <row r="11" spans="1:8" ht="15.75" customHeight="1">
      <c r="A11" s="34" t="s">
        <v>13</v>
      </c>
      <c r="B11" s="35" t="s">
        <v>14</v>
      </c>
      <c r="C11" s="39">
        <f>D11+H11</f>
        <v>240926</v>
      </c>
      <c r="D11" s="39">
        <f>SUM(E11:G11)</f>
        <v>74462</v>
      </c>
      <c r="E11" s="39">
        <v>960</v>
      </c>
      <c r="F11" s="39">
        <v>19344</v>
      </c>
      <c r="G11" s="39">
        <v>54158</v>
      </c>
      <c r="H11" s="39">
        <v>166464</v>
      </c>
    </row>
    <row r="12" spans="1:8" ht="15.75" customHeight="1">
      <c r="A12" s="34"/>
      <c r="B12" s="35" t="s">
        <v>15</v>
      </c>
      <c r="C12" s="39">
        <f>D12+H12</f>
        <v>114494</v>
      </c>
      <c r="D12" s="39">
        <f>SUM(E12:G12)</f>
        <v>36453</v>
      </c>
      <c r="E12" s="39">
        <v>410</v>
      </c>
      <c r="F12" s="39">
        <v>9399</v>
      </c>
      <c r="G12" s="39">
        <v>26644</v>
      </c>
      <c r="H12" s="39">
        <v>78041</v>
      </c>
    </row>
    <row r="13" spans="1:8" ht="6" customHeight="1">
      <c r="A13" s="34"/>
      <c r="B13" s="37"/>
      <c r="C13" s="38"/>
      <c r="D13" s="38"/>
      <c r="E13" s="38"/>
      <c r="F13" s="38"/>
      <c r="G13" s="38"/>
      <c r="H13" s="38"/>
    </row>
    <row r="14" spans="1:8" ht="15.75" customHeight="1">
      <c r="A14" s="34" t="s">
        <v>16</v>
      </c>
      <c r="B14" s="35" t="s">
        <v>14</v>
      </c>
      <c r="C14" s="39">
        <f>D14+H14</f>
        <v>1912791</v>
      </c>
      <c r="D14" s="39">
        <f>SUM(E14:G14)</f>
        <v>1888522</v>
      </c>
      <c r="E14" s="39">
        <v>10464</v>
      </c>
      <c r="F14" s="39">
        <v>302341</v>
      </c>
      <c r="G14" s="39">
        <v>1575717</v>
      </c>
      <c r="H14" s="39">
        <v>24269</v>
      </c>
    </row>
    <row r="15" spans="1:8" ht="15.75" customHeight="1">
      <c r="A15" s="7"/>
      <c r="B15" s="35" t="s">
        <v>15</v>
      </c>
      <c r="C15" s="39">
        <f>D15+H15</f>
        <v>916581</v>
      </c>
      <c r="D15" s="39">
        <f>SUM(E15:G15)</f>
        <v>905608</v>
      </c>
      <c r="E15" s="39">
        <v>5081</v>
      </c>
      <c r="F15" s="39">
        <v>144573</v>
      </c>
      <c r="G15" s="39">
        <v>755954</v>
      </c>
      <c r="H15" s="39">
        <v>10973</v>
      </c>
    </row>
    <row r="16" spans="1:8" ht="6.75" customHeight="1">
      <c r="A16" s="34"/>
      <c r="B16" s="37"/>
      <c r="C16" s="38"/>
      <c r="D16" s="38"/>
      <c r="E16" s="38"/>
      <c r="F16" s="38"/>
      <c r="G16" s="38"/>
      <c r="H16" s="38"/>
    </row>
    <row r="17" spans="1:8" ht="15.75" customHeight="1">
      <c r="A17" s="34" t="s">
        <v>17</v>
      </c>
      <c r="B17" s="35" t="s">
        <v>14</v>
      </c>
      <c r="C17" s="39">
        <f>D17+H17</f>
        <v>957285</v>
      </c>
      <c r="D17" s="39">
        <f>SUM(E17:G17)</f>
        <v>868015</v>
      </c>
      <c r="E17" s="39">
        <v>3015</v>
      </c>
      <c r="F17" s="39">
        <f>133498+17378</f>
        <v>150876</v>
      </c>
      <c r="G17" s="39">
        <f>643251+70873</f>
        <v>714124</v>
      </c>
      <c r="H17" s="39">
        <f>11514+77756</f>
        <v>89270</v>
      </c>
    </row>
    <row r="18" spans="1:8" ht="15.75" customHeight="1">
      <c r="A18" s="7"/>
      <c r="B18" s="35" t="s">
        <v>15</v>
      </c>
      <c r="C18" s="39">
        <f>D18+H18</f>
        <v>457857</v>
      </c>
      <c r="D18" s="39">
        <f>SUM(E18:G18)</f>
        <v>417543</v>
      </c>
      <c r="E18" s="39">
        <v>1453</v>
      </c>
      <c r="F18" s="39">
        <f>63701+8317</f>
        <v>72018</v>
      </c>
      <c r="G18" s="39">
        <f>309971+34101</f>
        <v>344072</v>
      </c>
      <c r="H18" s="39">
        <f>5823+34491</f>
        <v>40314</v>
      </c>
    </row>
    <row r="19" spans="1:8" ht="6" customHeight="1">
      <c r="A19" s="34"/>
      <c r="B19" s="37"/>
      <c r="C19" s="38"/>
      <c r="D19" s="38"/>
      <c r="E19" s="38"/>
      <c r="F19" s="38"/>
      <c r="G19" s="38"/>
      <c r="H19" s="38"/>
    </row>
    <row r="20" spans="1:8" ht="15.75" customHeight="1">
      <c r="A20" s="34" t="s">
        <v>18</v>
      </c>
      <c r="B20" s="35" t="s">
        <v>14</v>
      </c>
      <c r="C20" s="39">
        <f>D20+H20</f>
        <v>393689</v>
      </c>
      <c r="D20" s="39">
        <f>SUM(E20:G20)</f>
        <v>258432</v>
      </c>
      <c r="E20" s="39">
        <v>152313</v>
      </c>
      <c r="F20" s="39">
        <v>73050</v>
      </c>
      <c r="G20" s="39">
        <v>33069</v>
      </c>
      <c r="H20" s="39">
        <v>135257</v>
      </c>
    </row>
    <row r="21" spans="1:8" ht="15.75" customHeight="1">
      <c r="A21" s="34"/>
      <c r="B21" s="35" t="s">
        <v>15</v>
      </c>
      <c r="C21" s="39">
        <f>D21+H21</f>
        <v>197705</v>
      </c>
      <c r="D21" s="39">
        <f>SUM(E21:G21)</f>
        <v>129975</v>
      </c>
      <c r="E21" s="39">
        <v>75470</v>
      </c>
      <c r="F21" s="39">
        <v>37174</v>
      </c>
      <c r="G21" s="39">
        <v>17331</v>
      </c>
      <c r="H21" s="39">
        <v>67730</v>
      </c>
    </row>
    <row r="22" spans="1:8" ht="6.75" customHeight="1">
      <c r="A22" s="34"/>
      <c r="B22" s="37"/>
      <c r="C22" s="38"/>
      <c r="D22" s="38"/>
      <c r="E22" s="38"/>
      <c r="F22" s="38"/>
      <c r="G22" s="38"/>
      <c r="H22" s="38"/>
    </row>
    <row r="23" spans="1:8" ht="15.75" customHeight="1">
      <c r="A23" s="34" t="s">
        <v>19</v>
      </c>
      <c r="B23" s="35" t="s">
        <v>14</v>
      </c>
      <c r="C23" s="39">
        <f>D23+H23</f>
        <v>325996</v>
      </c>
      <c r="D23" s="39">
        <f>SUM(E23:G23)</f>
        <v>136018</v>
      </c>
      <c r="E23" s="39">
        <f>97713+8054</f>
        <v>105767</v>
      </c>
      <c r="F23" s="39">
        <v>27997</v>
      </c>
      <c r="G23" s="38">
        <f>2215+39</f>
        <v>2254</v>
      </c>
      <c r="H23" s="39">
        <f>103132+86846</f>
        <v>189978</v>
      </c>
    </row>
    <row r="24" spans="1:8" ht="15.75" customHeight="1">
      <c r="A24" s="34" t="s">
        <v>20</v>
      </c>
      <c r="B24" s="35" t="s">
        <v>15</v>
      </c>
      <c r="C24" s="39">
        <f>D24+H24</f>
        <v>148490</v>
      </c>
      <c r="D24" s="39">
        <f>SUM(E24:G24)</f>
        <v>57414</v>
      </c>
      <c r="E24" s="39">
        <f>41134+4328</f>
        <v>45462</v>
      </c>
      <c r="F24" s="39">
        <v>10417</v>
      </c>
      <c r="G24" s="38">
        <f>1528+7</f>
        <v>1535</v>
      </c>
      <c r="H24" s="39">
        <f>50532+40544</f>
        <v>91076</v>
      </c>
    </row>
    <row r="25" spans="1:8" ht="6.75" customHeight="1">
      <c r="A25" s="34"/>
      <c r="B25" s="37"/>
      <c r="C25" s="38"/>
      <c r="D25" s="38"/>
      <c r="E25" s="38"/>
      <c r="F25" s="38"/>
      <c r="G25" s="38"/>
      <c r="H25" s="38"/>
    </row>
    <row r="26" spans="1:9" ht="15.75" customHeight="1">
      <c r="A26" s="34" t="s">
        <v>21</v>
      </c>
      <c r="B26" s="35" t="s">
        <v>14</v>
      </c>
      <c r="C26" s="39">
        <f>D26+H26</f>
        <v>48583</v>
      </c>
      <c r="D26" s="39">
        <f>SUM(E26:G26)</f>
        <v>2804</v>
      </c>
      <c r="E26" s="40">
        <f>2804</f>
        <v>2804</v>
      </c>
      <c r="F26" s="41"/>
      <c r="G26" s="41"/>
      <c r="H26" s="40">
        <f>45779</f>
        <v>45779</v>
      </c>
      <c r="I26" s="42"/>
    </row>
    <row r="27" spans="1:9" ht="15.75" customHeight="1">
      <c r="A27" s="34"/>
      <c r="B27" s="35" t="s">
        <v>15</v>
      </c>
      <c r="C27" s="39">
        <f>D27+H27</f>
        <v>31448</v>
      </c>
      <c r="D27" s="39">
        <f>SUM(E27:G27)</f>
        <v>2709</v>
      </c>
      <c r="E27" s="40">
        <v>2709</v>
      </c>
      <c r="F27" s="41"/>
      <c r="G27" s="43"/>
      <c r="H27" s="40">
        <v>28739</v>
      </c>
      <c r="I27" s="42"/>
    </row>
    <row r="28" spans="1:9" ht="6.75" customHeight="1">
      <c r="A28" s="34"/>
      <c r="B28" s="37"/>
      <c r="C28" s="38"/>
      <c r="D28" s="38"/>
      <c r="E28" s="38"/>
      <c r="F28" s="38"/>
      <c r="G28" s="38"/>
      <c r="H28" s="38"/>
      <c r="I28" s="42"/>
    </row>
    <row r="29" spans="1:9" ht="15.75" customHeight="1">
      <c r="A29" s="34" t="s">
        <v>35</v>
      </c>
      <c r="B29" s="35" t="s">
        <v>14</v>
      </c>
      <c r="C29" s="39">
        <f>D29+H29</f>
        <v>1221611</v>
      </c>
      <c r="D29" s="39">
        <f>SUM(E29:G29)</f>
        <v>353579</v>
      </c>
      <c r="E29" s="40">
        <f>270210+78025</f>
        <v>348235</v>
      </c>
      <c r="F29" s="40">
        <v>5344</v>
      </c>
      <c r="G29" s="41"/>
      <c r="H29" s="40">
        <f>460589+407443</f>
        <v>868032</v>
      </c>
      <c r="I29" s="42"/>
    </row>
    <row r="30" spans="1:9" ht="15.75" customHeight="1">
      <c r="A30" s="7"/>
      <c r="B30" s="35" t="s">
        <v>15</v>
      </c>
      <c r="C30" s="39">
        <f>D30+H30</f>
        <v>605677</v>
      </c>
      <c r="D30" s="39">
        <f>SUM(E30:G30)</f>
        <v>155764</v>
      </c>
      <c r="E30" s="40">
        <f>108167+44241</f>
        <v>152408</v>
      </c>
      <c r="F30" s="40">
        <v>3356</v>
      </c>
      <c r="G30" s="41"/>
      <c r="H30" s="40">
        <f>236544+213369</f>
        <v>449913</v>
      </c>
      <c r="I30" s="42"/>
    </row>
    <row r="31" spans="1:8" ht="7.5" customHeight="1">
      <c r="A31" s="34"/>
      <c r="B31" s="37"/>
      <c r="C31" s="38"/>
      <c r="D31" s="38"/>
      <c r="E31" s="38"/>
      <c r="F31" s="38"/>
      <c r="G31" s="38"/>
      <c r="H31" s="38"/>
    </row>
    <row r="32" spans="1:8" ht="15.75" customHeight="1">
      <c r="A32" s="34" t="s">
        <v>23</v>
      </c>
      <c r="B32" s="35" t="s">
        <v>14</v>
      </c>
      <c r="C32" s="39">
        <f>D32+H32</f>
        <v>5921</v>
      </c>
      <c r="D32" s="39">
        <f>3427+2347</f>
        <v>5774</v>
      </c>
      <c r="E32" s="38"/>
      <c r="F32" s="39"/>
      <c r="G32" s="38"/>
      <c r="H32" s="39">
        <f>90+57</f>
        <v>147</v>
      </c>
    </row>
    <row r="33" spans="1:8" ht="15.75" customHeight="1">
      <c r="A33" s="34"/>
      <c r="B33" s="35" t="s">
        <v>15</v>
      </c>
      <c r="C33" s="39">
        <f>D33+H33</f>
        <v>2404</v>
      </c>
      <c r="D33" s="39">
        <v>2347</v>
      </c>
      <c r="E33" s="38"/>
      <c r="F33" s="39"/>
      <c r="G33" s="38"/>
      <c r="H33" s="39">
        <v>57</v>
      </c>
    </row>
    <row r="34" spans="1:8" ht="6.75" customHeight="1">
      <c r="A34" s="34"/>
      <c r="B34" s="37"/>
      <c r="C34" s="38"/>
      <c r="D34" s="38"/>
      <c r="E34" s="38"/>
      <c r="F34" s="38"/>
      <c r="G34" s="38"/>
      <c r="H34" s="38"/>
    </row>
    <row r="35" spans="1:8" ht="15.75" customHeight="1">
      <c r="A35" s="34" t="s">
        <v>43</v>
      </c>
      <c r="B35" s="35" t="s">
        <v>14</v>
      </c>
      <c r="C35" s="39">
        <f>D35+H35</f>
        <v>248888</v>
      </c>
      <c r="D35" s="39">
        <f>48282+74081</f>
        <v>122363</v>
      </c>
      <c r="E35" s="39"/>
      <c r="F35" s="39"/>
      <c r="G35" s="39"/>
      <c r="H35" s="39">
        <f>69010+57515</f>
        <v>126525</v>
      </c>
    </row>
    <row r="36" spans="1:8" ht="15.75" customHeight="1">
      <c r="A36" s="34"/>
      <c r="B36" s="35" t="s">
        <v>15</v>
      </c>
      <c r="C36" s="39">
        <f>D36+H36</f>
        <v>131596</v>
      </c>
      <c r="D36" s="39">
        <v>74081</v>
      </c>
      <c r="E36" s="39"/>
      <c r="F36" s="39"/>
      <c r="G36" s="39"/>
      <c r="H36" s="39">
        <v>57515</v>
      </c>
    </row>
    <row r="37" spans="1:8" ht="7.5" customHeight="1">
      <c r="A37" s="34"/>
      <c r="B37" s="37"/>
      <c r="C37" s="38"/>
      <c r="D37" s="38"/>
      <c r="E37" s="38"/>
      <c r="F37" s="38"/>
      <c r="G37" s="38"/>
      <c r="H37" s="38"/>
    </row>
    <row r="38" spans="1:8" ht="15" customHeight="1">
      <c r="A38" s="34" t="s">
        <v>26</v>
      </c>
      <c r="B38" s="35" t="s">
        <v>14</v>
      </c>
      <c r="C38" s="39">
        <f>D38+H38</f>
        <v>29236</v>
      </c>
      <c r="D38" s="39">
        <v>29236</v>
      </c>
      <c r="E38" s="40"/>
      <c r="F38" s="40"/>
      <c r="G38" s="39"/>
      <c r="H38" s="39"/>
    </row>
    <row r="39" spans="1:8" ht="15.75" customHeight="1">
      <c r="A39" s="7"/>
      <c r="B39" s="35" t="s">
        <v>15</v>
      </c>
      <c r="C39" s="39">
        <f>D39+H39</f>
        <v>20448</v>
      </c>
      <c r="D39" s="39">
        <v>20448</v>
      </c>
      <c r="E39" s="40"/>
      <c r="F39" s="40"/>
      <c r="G39" s="39"/>
      <c r="H39" s="39"/>
    </row>
    <row r="40" ht="15.75" customHeight="1"/>
  </sheetData>
  <mergeCells count="2">
    <mergeCell ref="A2:H2"/>
    <mergeCell ref="A3:H3"/>
  </mergeCells>
  <printOptions/>
  <pageMargins left="0.39" right="0.39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39"/>
  <sheetViews>
    <sheetView workbookViewId="0" topLeftCell="A1">
      <selection activeCell="J11" sqref="J11"/>
    </sheetView>
  </sheetViews>
  <sheetFormatPr defaultColWidth="9.00390625" defaultRowHeight="16.5"/>
  <cols>
    <col min="1" max="1" width="18.50390625" style="0" customWidth="1"/>
    <col min="2" max="2" width="3.25390625" style="1" customWidth="1"/>
    <col min="3" max="9" width="11.50390625" style="0" customWidth="1"/>
  </cols>
  <sheetData>
    <row r="1" spans="1:8" ht="16.5">
      <c r="A1" s="2"/>
      <c r="B1" s="3"/>
      <c r="C1" s="2"/>
      <c r="D1" s="2"/>
      <c r="E1" s="2"/>
      <c r="F1" s="2"/>
      <c r="G1" s="2"/>
      <c r="H1" s="2"/>
    </row>
    <row r="2" spans="1:9" ht="18.75" customHeight="1">
      <c r="A2" s="72" t="s">
        <v>0</v>
      </c>
      <c r="B2" s="72"/>
      <c r="C2" s="72"/>
      <c r="D2" s="72"/>
      <c r="E2" s="72"/>
      <c r="F2" s="72"/>
      <c r="G2" s="72"/>
      <c r="H2" s="72"/>
      <c r="I2" s="16"/>
    </row>
    <row r="3" spans="1:9" ht="15" customHeight="1">
      <c r="A3" s="73" t="s">
        <v>44</v>
      </c>
      <c r="B3" s="73"/>
      <c r="C3" s="73"/>
      <c r="D3" s="73"/>
      <c r="E3" s="73"/>
      <c r="F3" s="73"/>
      <c r="G3" s="73"/>
      <c r="H3" s="73"/>
      <c r="I3" s="17"/>
    </row>
    <row r="4" spans="1:8" ht="14.25" customHeight="1">
      <c r="A4" s="2"/>
      <c r="B4" s="3"/>
      <c r="C4" s="2"/>
      <c r="D4" s="2"/>
      <c r="E4" s="2"/>
      <c r="F4" s="2"/>
      <c r="G4" s="2" t="s">
        <v>28</v>
      </c>
      <c r="H4" s="2"/>
    </row>
    <row r="5" spans="1:8" ht="14.25" customHeight="1">
      <c r="A5" s="18"/>
      <c r="B5" s="19"/>
      <c r="C5" s="20"/>
      <c r="D5" s="21"/>
      <c r="E5" s="21"/>
      <c r="F5" s="21" t="s">
        <v>4</v>
      </c>
      <c r="G5" s="21"/>
      <c r="H5" s="20"/>
    </row>
    <row r="6" spans="1:8" ht="14.25" customHeight="1">
      <c r="A6" s="22"/>
      <c r="B6" s="23"/>
      <c r="C6" s="24" t="s">
        <v>29</v>
      </c>
      <c r="D6" s="25" t="s">
        <v>30</v>
      </c>
      <c r="E6" s="24" t="s">
        <v>31</v>
      </c>
      <c r="F6" s="26" t="s">
        <v>32</v>
      </c>
      <c r="G6" s="23" t="s">
        <v>45</v>
      </c>
      <c r="H6" s="27" t="s">
        <v>5</v>
      </c>
    </row>
    <row r="7" spans="1:8" ht="14.25" customHeight="1">
      <c r="A7" s="28"/>
      <c r="B7" s="29"/>
      <c r="C7" s="30"/>
      <c r="D7" s="31"/>
      <c r="E7" s="30"/>
      <c r="F7" s="32"/>
      <c r="G7" s="32" t="s">
        <v>34</v>
      </c>
      <c r="H7" s="33"/>
    </row>
    <row r="8" spans="1:14" ht="16.5" customHeight="1">
      <c r="A8" s="34" t="s">
        <v>11</v>
      </c>
      <c r="B8" s="35"/>
      <c r="C8" s="36">
        <f aca="true" t="shared" si="0" ref="C8:H9">C11+C14+C17+C20+C23+C26+C29+C32+C35+C38</f>
        <v>5371778</v>
      </c>
      <c r="D8" s="36">
        <f t="shared" si="0"/>
        <v>3707605</v>
      </c>
      <c r="E8" s="36">
        <f t="shared" si="0"/>
        <v>636718</v>
      </c>
      <c r="F8" s="36">
        <f t="shared" si="0"/>
        <v>572156</v>
      </c>
      <c r="G8" s="36">
        <f t="shared" si="0"/>
        <v>2352261</v>
      </c>
      <c r="H8" s="36">
        <f t="shared" si="0"/>
        <v>1664173</v>
      </c>
      <c r="I8" s="49"/>
      <c r="J8" s="49"/>
      <c r="K8" s="49"/>
      <c r="L8" s="49"/>
      <c r="M8" s="49"/>
      <c r="N8" s="49"/>
    </row>
    <row r="9" spans="1:8" ht="15.75" customHeight="1">
      <c r="A9" s="34" t="s">
        <v>12</v>
      </c>
      <c r="B9" s="35"/>
      <c r="C9" s="36">
        <f t="shared" si="0"/>
        <v>2611046</v>
      </c>
      <c r="D9" s="36">
        <f t="shared" si="0"/>
        <v>1786328</v>
      </c>
      <c r="E9" s="36">
        <f t="shared" si="0"/>
        <v>289533</v>
      </c>
      <c r="F9" s="36">
        <f t="shared" si="0"/>
        <v>274217</v>
      </c>
      <c r="G9" s="36">
        <f t="shared" si="0"/>
        <v>1132092</v>
      </c>
      <c r="H9" s="36">
        <f t="shared" si="0"/>
        <v>824718</v>
      </c>
    </row>
    <row r="10" spans="1:8" ht="6" customHeight="1">
      <c r="A10" s="34"/>
      <c r="B10" s="37"/>
      <c r="C10" s="38"/>
      <c r="D10" s="38"/>
      <c r="E10" s="38"/>
      <c r="F10" s="38"/>
      <c r="G10" s="38"/>
      <c r="H10" s="38"/>
    </row>
    <row r="11" spans="1:8" ht="15.75" customHeight="1">
      <c r="A11" s="34" t="s">
        <v>13</v>
      </c>
      <c r="B11" s="35" t="s">
        <v>14</v>
      </c>
      <c r="C11" s="39">
        <f>D11+H11</f>
        <v>237155</v>
      </c>
      <c r="D11" s="39">
        <f>SUM(E11:G11)</f>
        <v>73177</v>
      </c>
      <c r="E11" s="39">
        <v>979</v>
      </c>
      <c r="F11" s="39">
        <v>19271</v>
      </c>
      <c r="G11" s="39">
        <v>52927</v>
      </c>
      <c r="H11" s="39">
        <v>163978</v>
      </c>
    </row>
    <row r="12" spans="1:8" ht="15.75" customHeight="1">
      <c r="A12" s="34"/>
      <c r="B12" s="35" t="s">
        <v>15</v>
      </c>
      <c r="C12" s="39">
        <f>D12+H12</f>
        <v>112803</v>
      </c>
      <c r="D12" s="39">
        <f>SUM(E12:G12)</f>
        <v>35972</v>
      </c>
      <c r="E12" s="39">
        <v>479</v>
      </c>
      <c r="F12" s="39">
        <v>9376</v>
      </c>
      <c r="G12" s="39">
        <v>26117</v>
      </c>
      <c r="H12" s="39">
        <v>76831</v>
      </c>
    </row>
    <row r="13" spans="1:8" ht="6" customHeight="1">
      <c r="A13" s="34"/>
      <c r="B13" s="37"/>
      <c r="C13" s="38"/>
      <c r="D13" s="38"/>
      <c r="E13" s="38"/>
      <c r="F13" s="38"/>
      <c r="G13" s="38"/>
      <c r="H13" s="38"/>
    </row>
    <row r="14" spans="1:8" ht="15.75" customHeight="1">
      <c r="A14" s="34" t="s">
        <v>16</v>
      </c>
      <c r="B14" s="35" t="s">
        <v>14</v>
      </c>
      <c r="C14" s="39">
        <f>D14+H14</f>
        <v>1883533</v>
      </c>
      <c r="D14" s="39">
        <f>SUM(E14:G14)</f>
        <v>1857186</v>
      </c>
      <c r="E14" s="39">
        <f>8853+1826</f>
        <v>10679</v>
      </c>
      <c r="F14" s="39">
        <v>296944</v>
      </c>
      <c r="G14" s="39">
        <v>1549563</v>
      </c>
      <c r="H14" s="39">
        <f>26004+343</f>
        <v>26347</v>
      </c>
    </row>
    <row r="15" spans="1:8" ht="15.75" customHeight="1">
      <c r="A15" s="7"/>
      <c r="B15" s="35" t="s">
        <v>15</v>
      </c>
      <c r="C15" s="39">
        <f>D15+H15</f>
        <v>903002</v>
      </c>
      <c r="D15" s="39">
        <f>SUM(E15:G15)</f>
        <v>891104</v>
      </c>
      <c r="E15" s="39">
        <f>4243+926</f>
        <v>5169</v>
      </c>
      <c r="F15" s="39">
        <v>142307</v>
      </c>
      <c r="G15" s="39">
        <v>743628</v>
      </c>
      <c r="H15" s="39">
        <f>11733+165</f>
        <v>11898</v>
      </c>
    </row>
    <row r="16" spans="1:8" ht="6.75" customHeight="1">
      <c r="A16" s="34"/>
      <c r="B16" s="37"/>
      <c r="C16" s="38"/>
      <c r="D16" s="38"/>
      <c r="E16" s="38"/>
      <c r="F16" s="38"/>
      <c r="G16" s="38"/>
      <c r="H16" s="38"/>
    </row>
    <row r="17" spans="1:8" ht="15.75" customHeight="1">
      <c r="A17" s="34" t="s">
        <v>17</v>
      </c>
      <c r="B17" s="35" t="s">
        <v>14</v>
      </c>
      <c r="C17" s="39">
        <f>D17+H17</f>
        <v>956927</v>
      </c>
      <c r="D17" s="39">
        <f>SUM(E17:G17)</f>
        <v>866213</v>
      </c>
      <c r="E17" s="39">
        <v>3919</v>
      </c>
      <c r="F17" s="39">
        <f>131993+17307</f>
        <v>149300</v>
      </c>
      <c r="G17" s="39">
        <f>642363+70631</f>
        <v>712994</v>
      </c>
      <c r="H17" s="39">
        <f>11094+79620</f>
        <v>90714</v>
      </c>
    </row>
    <row r="18" spans="1:8" ht="15.75" customHeight="1">
      <c r="A18" s="7"/>
      <c r="B18" s="35" t="s">
        <v>15</v>
      </c>
      <c r="C18" s="39">
        <f>D18+H18</f>
        <v>456844</v>
      </c>
      <c r="D18" s="39">
        <f>SUM(E18:G18)</f>
        <v>415948</v>
      </c>
      <c r="E18" s="39">
        <v>1909</v>
      </c>
      <c r="F18" s="39">
        <f>63053+8167</f>
        <v>71220</v>
      </c>
      <c r="G18" s="39">
        <f>309041+33778</f>
        <v>342819</v>
      </c>
      <c r="H18" s="39">
        <f>5536+35360</f>
        <v>40896</v>
      </c>
    </row>
    <row r="19" spans="1:8" ht="6" customHeight="1">
      <c r="A19" s="34"/>
      <c r="B19" s="37"/>
      <c r="C19" s="38"/>
      <c r="D19" s="38"/>
      <c r="E19" s="38"/>
      <c r="F19" s="38"/>
      <c r="G19" s="38"/>
      <c r="H19" s="38"/>
    </row>
    <row r="20" spans="1:8" ht="15.75" customHeight="1">
      <c r="A20" s="34" t="s">
        <v>18</v>
      </c>
      <c r="B20" s="35" t="s">
        <v>14</v>
      </c>
      <c r="C20" s="39">
        <f>D20+H20</f>
        <v>409067</v>
      </c>
      <c r="D20" s="39">
        <f>SUM(E20:G20)</f>
        <v>263843</v>
      </c>
      <c r="E20" s="39">
        <f>142032+13127</f>
        <v>155159</v>
      </c>
      <c r="F20" s="39">
        <f>70743+3434</f>
        <v>74177</v>
      </c>
      <c r="G20" s="39">
        <v>34507</v>
      </c>
      <c r="H20" s="39">
        <f>129397+15827</f>
        <v>145224</v>
      </c>
    </row>
    <row r="21" spans="1:8" ht="15.75" customHeight="1">
      <c r="A21" s="34"/>
      <c r="B21" s="35" t="s">
        <v>15</v>
      </c>
      <c r="C21" s="39">
        <f>D21+H21</f>
        <v>205364</v>
      </c>
      <c r="D21" s="39">
        <f>SUM(E21:G21)</f>
        <v>132860</v>
      </c>
      <c r="E21" s="39">
        <f>70580+6568</f>
        <v>77148</v>
      </c>
      <c r="F21" s="39">
        <f>35954+1756</f>
        <v>37710</v>
      </c>
      <c r="G21" s="39">
        <v>18002</v>
      </c>
      <c r="H21" s="39">
        <f>65584+6920</f>
        <v>72504</v>
      </c>
    </row>
    <row r="22" spans="1:8" ht="6.75" customHeight="1">
      <c r="A22" s="34"/>
      <c r="B22" s="37"/>
      <c r="C22" s="38"/>
      <c r="D22" s="38"/>
      <c r="E22" s="38"/>
      <c r="F22" s="38"/>
      <c r="G22" s="38"/>
      <c r="H22" s="38"/>
    </row>
    <row r="23" spans="1:8" ht="15.75" customHeight="1">
      <c r="A23" s="34" t="s">
        <v>19</v>
      </c>
      <c r="B23" s="35" t="s">
        <v>14</v>
      </c>
      <c r="C23" s="39">
        <f>D23+H23</f>
        <v>326159</v>
      </c>
      <c r="D23" s="39">
        <f>SUM(E23:G23)</f>
        <v>130827</v>
      </c>
      <c r="E23" s="39">
        <f>94663+7360</f>
        <v>102023</v>
      </c>
      <c r="F23" s="39">
        <v>26534</v>
      </c>
      <c r="G23" s="38">
        <f>2246+24</f>
        <v>2270</v>
      </c>
      <c r="H23" s="39">
        <f>105295+90037</f>
        <v>195332</v>
      </c>
    </row>
    <row r="24" spans="1:8" ht="15.75" customHeight="1">
      <c r="A24" s="34" t="s">
        <v>20</v>
      </c>
      <c r="B24" s="35" t="s">
        <v>15</v>
      </c>
      <c r="C24" s="39">
        <f>D24+H24</f>
        <v>146923</v>
      </c>
      <c r="D24" s="39">
        <f>SUM(E24:G24)</f>
        <v>55058</v>
      </c>
      <c r="E24" s="39">
        <f>39821+3771</f>
        <v>43592</v>
      </c>
      <c r="F24" s="39">
        <v>9940</v>
      </c>
      <c r="G24" s="38">
        <v>1526</v>
      </c>
      <c r="H24" s="39">
        <f>50885+40980</f>
        <v>91865</v>
      </c>
    </row>
    <row r="25" spans="1:8" ht="6.75" customHeight="1">
      <c r="A25" s="34"/>
      <c r="B25" s="37"/>
      <c r="C25" s="38"/>
      <c r="D25" s="38"/>
      <c r="E25" s="38"/>
      <c r="F25" s="38"/>
      <c r="G25" s="38"/>
      <c r="H25" s="38"/>
    </row>
    <row r="26" spans="1:9" ht="15.75" customHeight="1">
      <c r="A26" s="34" t="s">
        <v>21</v>
      </c>
      <c r="B26" s="35" t="s">
        <v>14</v>
      </c>
      <c r="C26" s="39">
        <f>D26+H26</f>
        <v>36714</v>
      </c>
      <c r="D26" s="39">
        <f>SUM(E26:G26)</f>
        <v>3091</v>
      </c>
      <c r="E26" s="40">
        <v>3091</v>
      </c>
      <c r="F26" s="41"/>
      <c r="G26" s="41"/>
      <c r="H26" s="40">
        <v>33623</v>
      </c>
      <c r="I26" s="42"/>
    </row>
    <row r="27" spans="1:9" ht="15.75" customHeight="1">
      <c r="A27" s="34"/>
      <c r="B27" s="35" t="s">
        <v>15</v>
      </c>
      <c r="C27" s="39">
        <f>D27+H27</f>
        <v>28190</v>
      </c>
      <c r="D27" s="39">
        <f>SUM(E27:G27)</f>
        <v>2996</v>
      </c>
      <c r="E27" s="40">
        <v>2996</v>
      </c>
      <c r="F27" s="41"/>
      <c r="G27" s="43"/>
      <c r="H27" s="40">
        <v>25194</v>
      </c>
      <c r="I27" s="42"/>
    </row>
    <row r="28" spans="1:9" ht="6.75" customHeight="1">
      <c r="A28" s="34"/>
      <c r="B28" s="37"/>
      <c r="C28" s="38"/>
      <c r="D28" s="38"/>
      <c r="E28" s="38"/>
      <c r="F28" s="38"/>
      <c r="G28" s="38"/>
      <c r="H28" s="38"/>
      <c r="I28" s="42"/>
    </row>
    <row r="29" spans="1:9" ht="15.75" customHeight="1">
      <c r="A29" s="34" t="s">
        <v>35</v>
      </c>
      <c r="B29" s="35" t="s">
        <v>14</v>
      </c>
      <c r="C29" s="39">
        <f>D29+H29</f>
        <v>1249153</v>
      </c>
      <c r="D29" s="39">
        <f>SUM(E29:G29)</f>
        <v>366798</v>
      </c>
      <c r="E29" s="40">
        <f>60818+300050</f>
        <v>360868</v>
      </c>
      <c r="F29" s="40">
        <v>5930</v>
      </c>
      <c r="G29" s="41"/>
      <c r="H29" s="40">
        <f>385379+496976</f>
        <v>882355</v>
      </c>
      <c r="I29" s="42"/>
    </row>
    <row r="30" spans="1:9" ht="15.75" customHeight="1">
      <c r="A30" s="7"/>
      <c r="B30" s="35" t="s">
        <v>15</v>
      </c>
      <c r="C30" s="39">
        <f>D30+H30</f>
        <v>612464</v>
      </c>
      <c r="D30" s="39">
        <f>SUM(E30:G30)</f>
        <v>161904</v>
      </c>
      <c r="E30" s="40">
        <f>38591+119649</f>
        <v>158240</v>
      </c>
      <c r="F30" s="40">
        <v>3664</v>
      </c>
      <c r="G30" s="41"/>
      <c r="H30" s="40">
        <f>198629+251931</f>
        <v>450560</v>
      </c>
      <c r="I30" s="42"/>
    </row>
    <row r="31" spans="1:8" ht="7.5" customHeight="1">
      <c r="A31" s="34"/>
      <c r="B31" s="37"/>
      <c r="C31" s="38"/>
      <c r="D31" s="38"/>
      <c r="E31" s="38"/>
      <c r="F31" s="38"/>
      <c r="G31" s="38"/>
      <c r="H31" s="38"/>
    </row>
    <row r="32" spans="1:8" ht="15.75" customHeight="1">
      <c r="A32" s="34" t="s">
        <v>23</v>
      </c>
      <c r="B32" s="35" t="s">
        <v>14</v>
      </c>
      <c r="C32" s="39">
        <f>D32+H32</f>
        <v>6119</v>
      </c>
      <c r="D32" s="39">
        <f>3544+2429</f>
        <v>5973</v>
      </c>
      <c r="E32" s="38"/>
      <c r="F32" s="39"/>
      <c r="G32" s="38"/>
      <c r="H32" s="39">
        <f>86+60</f>
        <v>146</v>
      </c>
    </row>
    <row r="33" spans="1:8" ht="15.75" customHeight="1">
      <c r="A33" s="34"/>
      <c r="B33" s="35" t="s">
        <v>15</v>
      </c>
      <c r="C33" s="39">
        <f>D33+H33</f>
        <v>2489</v>
      </c>
      <c r="D33" s="39">
        <f>2429</f>
        <v>2429</v>
      </c>
      <c r="E33" s="38"/>
      <c r="F33" s="39"/>
      <c r="G33" s="38"/>
      <c r="H33" s="39">
        <v>60</v>
      </c>
    </row>
    <row r="34" spans="1:8" ht="6.75" customHeight="1">
      <c r="A34" s="34"/>
      <c r="B34" s="37"/>
      <c r="C34" s="38"/>
      <c r="D34" s="38"/>
      <c r="E34" s="38"/>
      <c r="F34" s="38"/>
      <c r="G34" s="38"/>
      <c r="H34" s="38"/>
    </row>
    <row r="35" spans="1:8" ht="15.75" customHeight="1">
      <c r="A35" s="34" t="s">
        <v>43</v>
      </c>
      <c r="B35" s="35" t="s">
        <v>14</v>
      </c>
      <c r="C35" s="39">
        <f>D35+H35</f>
        <v>242420</v>
      </c>
      <c r="D35" s="39">
        <f>45418+70548</f>
        <v>115966</v>
      </c>
      <c r="E35" s="39"/>
      <c r="F35" s="39"/>
      <c r="G35" s="39"/>
      <c r="H35" s="39">
        <f>71544+54910</f>
        <v>126454</v>
      </c>
    </row>
    <row r="36" spans="1:8" ht="15.75" customHeight="1">
      <c r="A36" s="34"/>
      <c r="B36" s="35" t="s">
        <v>15</v>
      </c>
      <c r="C36" s="39">
        <f>D36+H36</f>
        <v>125458</v>
      </c>
      <c r="D36" s="39">
        <v>70548</v>
      </c>
      <c r="E36" s="39"/>
      <c r="F36" s="39"/>
      <c r="G36" s="39"/>
      <c r="H36" s="39">
        <v>54910</v>
      </c>
    </row>
    <row r="37" spans="1:8" ht="7.5" customHeight="1">
      <c r="A37" s="34"/>
      <c r="B37" s="37"/>
      <c r="C37" s="38"/>
      <c r="D37" s="38"/>
      <c r="E37" s="38"/>
      <c r="F37" s="38"/>
      <c r="G37" s="38"/>
      <c r="H37" s="38"/>
    </row>
    <row r="38" spans="1:8" ht="15" customHeight="1">
      <c r="A38" s="34" t="s">
        <v>26</v>
      </c>
      <c r="B38" s="35" t="s">
        <v>14</v>
      </c>
      <c r="C38" s="39">
        <f>D38+H38</f>
        <v>24531</v>
      </c>
      <c r="D38" s="39">
        <f>7022+17509</f>
        <v>24531</v>
      </c>
      <c r="E38" s="40"/>
      <c r="F38" s="40"/>
      <c r="G38" s="39"/>
      <c r="H38" s="39"/>
    </row>
    <row r="39" spans="1:8" ht="15.75" customHeight="1">
      <c r="A39" s="7"/>
      <c r="B39" s="35" t="s">
        <v>15</v>
      </c>
      <c r="C39" s="39">
        <f>D39+H39</f>
        <v>17509</v>
      </c>
      <c r="D39" s="39">
        <v>17509</v>
      </c>
      <c r="E39" s="40"/>
      <c r="F39" s="40"/>
      <c r="G39" s="39"/>
      <c r="H39" s="39"/>
    </row>
    <row r="40" ht="15.75" customHeight="1"/>
  </sheetData>
  <mergeCells count="2">
    <mergeCell ref="A2:H2"/>
    <mergeCell ref="A3:H3"/>
  </mergeCells>
  <printOptions/>
  <pageMargins left="0.39" right="0.39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39"/>
  <sheetViews>
    <sheetView tabSelected="1" workbookViewId="0" topLeftCell="A10">
      <selection activeCell="G39" sqref="G39"/>
    </sheetView>
  </sheetViews>
  <sheetFormatPr defaultColWidth="9.00390625" defaultRowHeight="16.5"/>
  <cols>
    <col min="1" max="1" width="18.50390625" style="0" customWidth="1"/>
    <col min="2" max="2" width="3.25390625" style="1" customWidth="1"/>
    <col min="3" max="9" width="11.50390625" style="0" customWidth="1"/>
  </cols>
  <sheetData>
    <row r="1" spans="1:8" ht="16.5">
      <c r="A1" s="2"/>
      <c r="B1" s="3"/>
      <c r="C1" s="2"/>
      <c r="D1" s="2"/>
      <c r="E1" s="2"/>
      <c r="F1" s="2"/>
      <c r="G1" s="2"/>
      <c r="H1" s="2"/>
    </row>
    <row r="2" spans="1:9" ht="18.75" customHeight="1">
      <c r="A2" s="72" t="s">
        <v>0</v>
      </c>
      <c r="B2" s="72"/>
      <c r="C2" s="72"/>
      <c r="D2" s="72"/>
      <c r="E2" s="72"/>
      <c r="F2" s="72"/>
      <c r="G2" s="72"/>
      <c r="H2" s="72"/>
      <c r="I2" s="16"/>
    </row>
    <row r="3" spans="1:9" ht="15" customHeight="1">
      <c r="A3" s="73" t="s">
        <v>49</v>
      </c>
      <c r="B3" s="73"/>
      <c r="C3" s="73"/>
      <c r="D3" s="73"/>
      <c r="E3" s="73"/>
      <c r="F3" s="73"/>
      <c r="G3" s="73"/>
      <c r="H3" s="73"/>
      <c r="I3" s="17"/>
    </row>
    <row r="4" spans="1:8" ht="14.25" customHeight="1">
      <c r="A4" s="2"/>
      <c r="B4" s="3"/>
      <c r="C4" s="2"/>
      <c r="D4" s="2"/>
      <c r="E4" s="2"/>
      <c r="F4" s="2"/>
      <c r="G4" s="2" t="s">
        <v>28</v>
      </c>
      <c r="H4" s="2"/>
    </row>
    <row r="5" spans="1:8" ht="14.25" customHeight="1">
      <c r="A5" s="18"/>
      <c r="B5" s="19"/>
      <c r="C5" s="20"/>
      <c r="D5" s="21"/>
      <c r="E5" s="21"/>
      <c r="F5" s="21" t="s">
        <v>4</v>
      </c>
      <c r="G5" s="21"/>
      <c r="H5" s="20"/>
    </row>
    <row r="6" spans="1:8" ht="14.25" customHeight="1">
      <c r="A6" s="22"/>
      <c r="B6" s="23"/>
      <c r="C6" s="24" t="s">
        <v>29</v>
      </c>
      <c r="D6" s="25" t="s">
        <v>50</v>
      </c>
      <c r="E6" s="24" t="s">
        <v>31</v>
      </c>
      <c r="F6" s="26" t="s">
        <v>32</v>
      </c>
      <c r="G6" s="23" t="s">
        <v>46</v>
      </c>
      <c r="H6" s="27" t="s">
        <v>5</v>
      </c>
    </row>
    <row r="7" spans="1:8" ht="14.25" customHeight="1">
      <c r="A7" s="28"/>
      <c r="B7" s="29"/>
      <c r="C7" s="30"/>
      <c r="D7" s="31"/>
      <c r="E7" s="30"/>
      <c r="F7" s="32"/>
      <c r="G7" s="32" t="s">
        <v>47</v>
      </c>
      <c r="H7" s="33"/>
    </row>
    <row r="8" spans="1:14" ht="16.5" customHeight="1">
      <c r="A8" s="34" t="s">
        <v>11</v>
      </c>
      <c r="B8" s="35"/>
      <c r="C8" s="36">
        <f aca="true" t="shared" si="0" ref="C8:H8">C11+C14+C17+C20+C23+C26+C28+C30+C33+C36</f>
        <v>5283855</v>
      </c>
      <c r="D8" s="36">
        <f t="shared" si="0"/>
        <v>3640969</v>
      </c>
      <c r="E8" s="36">
        <f t="shared" si="0"/>
        <v>674442</v>
      </c>
      <c r="F8" s="36">
        <f t="shared" si="0"/>
        <v>558399</v>
      </c>
      <c r="G8" s="36">
        <f t="shared" si="0"/>
        <v>2308574</v>
      </c>
      <c r="H8" s="36">
        <f t="shared" si="0"/>
        <v>1642886</v>
      </c>
      <c r="I8" s="49"/>
      <c r="J8" s="49"/>
      <c r="K8" s="49"/>
      <c r="L8" s="49"/>
      <c r="M8" s="49"/>
      <c r="N8" s="49"/>
    </row>
    <row r="9" spans="1:8" ht="15.75" customHeight="1">
      <c r="A9" s="34" t="s">
        <v>12</v>
      </c>
      <c r="B9" s="35"/>
      <c r="C9" s="36">
        <f aca="true" t="shared" si="1" ref="C9:H9">C12+C15+C18+C21+C24+C31+C34+C37</f>
        <v>1922312</v>
      </c>
      <c r="D9" s="36">
        <f t="shared" si="1"/>
        <v>1580472</v>
      </c>
      <c r="E9" s="36">
        <f t="shared" si="1"/>
        <v>143052</v>
      </c>
      <c r="F9" s="36">
        <f t="shared" si="1"/>
        <v>263316</v>
      </c>
      <c r="G9" s="36">
        <f t="shared" si="1"/>
        <v>1110948</v>
      </c>
      <c r="H9" s="36">
        <f t="shared" si="1"/>
        <v>341840</v>
      </c>
    </row>
    <row r="10" spans="1:8" ht="6" customHeight="1">
      <c r="A10" s="34"/>
      <c r="B10" s="37"/>
      <c r="C10" s="38"/>
      <c r="D10" s="38"/>
      <c r="E10" s="38"/>
      <c r="F10" s="38"/>
      <c r="G10" s="38"/>
      <c r="H10" s="38"/>
    </row>
    <row r="11" spans="1:8" ht="15.75" customHeight="1">
      <c r="A11" s="34" t="s">
        <v>13</v>
      </c>
      <c r="B11" s="35" t="s">
        <v>14</v>
      </c>
      <c r="C11" s="39">
        <f>D11+H11</f>
        <v>224220</v>
      </c>
      <c r="D11" s="39">
        <f>SUM(E11:G11)</f>
        <v>69187</v>
      </c>
      <c r="E11" s="39">
        <v>926</v>
      </c>
      <c r="F11" s="39">
        <v>14296</v>
      </c>
      <c r="G11" s="39">
        <v>53965</v>
      </c>
      <c r="H11" s="39">
        <v>155033</v>
      </c>
    </row>
    <row r="12" spans="1:8" ht="15.75" customHeight="1">
      <c r="A12" s="34"/>
      <c r="B12" s="35" t="s">
        <v>15</v>
      </c>
      <c r="C12" s="39">
        <f>D12+H12</f>
        <v>106748</v>
      </c>
      <c r="D12" s="39">
        <f aca="true" t="shared" si="2" ref="D12:D31">SUM(E12:G12)</f>
        <v>34115</v>
      </c>
      <c r="E12" s="39">
        <v>456</v>
      </c>
      <c r="F12" s="39">
        <v>6920</v>
      </c>
      <c r="G12" s="39">
        <v>26739</v>
      </c>
      <c r="H12" s="39">
        <v>72633</v>
      </c>
    </row>
    <row r="13" spans="1:8" ht="6" customHeight="1">
      <c r="A13" s="34"/>
      <c r="B13" s="37"/>
      <c r="C13" s="38"/>
      <c r="D13" s="39"/>
      <c r="E13" s="38"/>
      <c r="F13" s="38"/>
      <c r="G13" s="38"/>
      <c r="H13" s="38"/>
    </row>
    <row r="14" spans="1:8" ht="15.75" customHeight="1">
      <c r="A14" s="34" t="s">
        <v>16</v>
      </c>
      <c r="B14" s="35" t="s">
        <v>14</v>
      </c>
      <c r="C14" s="39">
        <f>D14+H14</f>
        <v>1831913</v>
      </c>
      <c r="D14" s="39">
        <f t="shared" si="2"/>
        <v>1804772</v>
      </c>
      <c r="E14" s="39">
        <v>10636</v>
      </c>
      <c r="F14" s="39">
        <v>287434</v>
      </c>
      <c r="G14" s="39">
        <v>1506702</v>
      </c>
      <c r="H14" s="39">
        <v>27141</v>
      </c>
    </row>
    <row r="15" spans="1:8" ht="15.75" customHeight="1">
      <c r="A15" s="7"/>
      <c r="B15" s="35" t="s">
        <v>15</v>
      </c>
      <c r="C15" s="39">
        <f>D15+H15</f>
        <v>877985</v>
      </c>
      <c r="D15" s="39">
        <f t="shared" si="2"/>
        <v>865607</v>
      </c>
      <c r="E15" s="39">
        <v>5135</v>
      </c>
      <c r="F15" s="39">
        <v>137562</v>
      </c>
      <c r="G15" s="39">
        <v>722910</v>
      </c>
      <c r="H15" s="39">
        <v>12378</v>
      </c>
    </row>
    <row r="16" spans="1:8" ht="6.75" customHeight="1">
      <c r="A16" s="34"/>
      <c r="B16" s="37"/>
      <c r="C16" s="38"/>
      <c r="D16" s="39"/>
      <c r="E16" s="38"/>
      <c r="F16" s="38"/>
      <c r="G16" s="38"/>
      <c r="H16" s="38"/>
    </row>
    <row r="17" spans="1:8" ht="15.75" customHeight="1">
      <c r="A17" s="34" t="s">
        <v>17</v>
      </c>
      <c r="B17" s="35" t="s">
        <v>14</v>
      </c>
      <c r="C17" s="39">
        <f>D17+H17</f>
        <v>951236</v>
      </c>
      <c r="D17" s="39">
        <f t="shared" si="2"/>
        <v>860303</v>
      </c>
      <c r="E17" s="39">
        <v>3923</v>
      </c>
      <c r="F17" s="39">
        <f>130213+16628</f>
        <v>146841</v>
      </c>
      <c r="G17" s="39">
        <f>639083+70456</f>
        <v>709539</v>
      </c>
      <c r="H17" s="39">
        <f>11935+78998</f>
        <v>90933</v>
      </c>
    </row>
    <row r="18" spans="1:8" ht="15.75" customHeight="1">
      <c r="A18" s="7"/>
      <c r="B18" s="35" t="s">
        <v>15</v>
      </c>
      <c r="C18" s="39">
        <f>D18+H18</f>
        <v>454731</v>
      </c>
      <c r="D18" s="39">
        <f t="shared" si="2"/>
        <v>413211</v>
      </c>
      <c r="E18" s="39">
        <v>1865</v>
      </c>
      <c r="F18" s="39">
        <f>62217+7785</f>
        <v>70002</v>
      </c>
      <c r="G18" s="39">
        <f>307561+33783</f>
        <v>341344</v>
      </c>
      <c r="H18" s="39">
        <f>6048+35472</f>
        <v>41520</v>
      </c>
    </row>
    <row r="19" spans="1:8" ht="6" customHeight="1">
      <c r="A19" s="34"/>
      <c r="B19" s="37"/>
      <c r="C19" s="38"/>
      <c r="D19" s="39"/>
      <c r="E19" s="38"/>
      <c r="F19" s="38"/>
      <c r="G19" s="38"/>
      <c r="H19" s="38"/>
    </row>
    <row r="20" spans="1:8" ht="15.75" customHeight="1">
      <c r="A20" s="34" t="s">
        <v>18</v>
      </c>
      <c r="B20" s="35" t="s">
        <v>14</v>
      </c>
      <c r="C20" s="39">
        <f>D20+H20</f>
        <v>420608</v>
      </c>
      <c r="D20" s="39">
        <f t="shared" si="2"/>
        <v>266574</v>
      </c>
      <c r="E20" s="39">
        <v>156063</v>
      </c>
      <c r="F20" s="39">
        <v>74616</v>
      </c>
      <c r="G20" s="39">
        <v>35895</v>
      </c>
      <c r="H20" s="39">
        <v>154034</v>
      </c>
    </row>
    <row r="21" spans="1:8" ht="15.75" customHeight="1">
      <c r="A21" s="34"/>
      <c r="B21" s="35" t="s">
        <v>15</v>
      </c>
      <c r="C21" s="39">
        <f>D21+H21</f>
        <v>210872</v>
      </c>
      <c r="D21" s="39">
        <f t="shared" si="2"/>
        <v>133171</v>
      </c>
      <c r="E21" s="39">
        <v>77296</v>
      </c>
      <c r="F21" s="39">
        <v>37522</v>
      </c>
      <c r="G21" s="39">
        <v>18353</v>
      </c>
      <c r="H21" s="39">
        <v>77701</v>
      </c>
    </row>
    <row r="22" spans="1:8" ht="6.75" customHeight="1">
      <c r="A22" s="34"/>
      <c r="B22" s="37"/>
      <c r="C22" s="38"/>
      <c r="D22" s="39"/>
      <c r="E22" s="38"/>
      <c r="F22" s="38"/>
      <c r="G22" s="38"/>
      <c r="H22" s="38"/>
    </row>
    <row r="23" spans="1:8" ht="15.75" customHeight="1">
      <c r="A23" s="34" t="s">
        <v>19</v>
      </c>
      <c r="B23" s="35" t="s">
        <v>14</v>
      </c>
      <c r="C23" s="39">
        <f>D23+H23</f>
        <v>331604</v>
      </c>
      <c r="D23" s="39">
        <f t="shared" si="2"/>
        <v>128647</v>
      </c>
      <c r="E23" s="39">
        <f>93793+6707</f>
        <v>100500</v>
      </c>
      <c r="F23" s="39">
        <v>25785</v>
      </c>
      <c r="G23" s="39">
        <f>2334+28</f>
        <v>2362</v>
      </c>
      <c r="H23" s="39">
        <f>110087+92870</f>
        <v>202957</v>
      </c>
    </row>
    <row r="24" spans="1:8" ht="15.75" customHeight="1">
      <c r="A24" s="34" t="s">
        <v>20</v>
      </c>
      <c r="B24" s="35" t="s">
        <v>15</v>
      </c>
      <c r="C24" s="39">
        <f>D24+H24</f>
        <v>148133</v>
      </c>
      <c r="D24" s="39">
        <f t="shared" si="2"/>
        <v>54049</v>
      </c>
      <c r="E24" s="39">
        <f>39531+3319</f>
        <v>42850</v>
      </c>
      <c r="F24" s="39">
        <v>9640</v>
      </c>
      <c r="G24" s="39">
        <f>1553+6</f>
        <v>1559</v>
      </c>
      <c r="H24" s="39">
        <f>51831+42253</f>
        <v>94084</v>
      </c>
    </row>
    <row r="25" spans="1:8" ht="6.75" customHeight="1">
      <c r="A25" s="34"/>
      <c r="B25" s="37"/>
      <c r="C25" s="38"/>
      <c r="D25" s="39"/>
      <c r="E25" s="38"/>
      <c r="F25" s="38"/>
      <c r="G25" s="38"/>
      <c r="H25" s="38"/>
    </row>
    <row r="26" spans="1:9" ht="15.75" customHeight="1">
      <c r="A26" s="34" t="s">
        <v>21</v>
      </c>
      <c r="B26" s="35" t="s">
        <v>14</v>
      </c>
      <c r="C26" s="39">
        <f>D26+H26</f>
        <v>37068</v>
      </c>
      <c r="D26" s="39">
        <f t="shared" si="2"/>
        <v>2924</v>
      </c>
      <c r="E26" s="39">
        <v>2924</v>
      </c>
      <c r="F26" s="39">
        <v>0</v>
      </c>
      <c r="G26" s="39">
        <v>0</v>
      </c>
      <c r="H26" s="39">
        <v>34144</v>
      </c>
      <c r="I26" s="42"/>
    </row>
    <row r="27" spans="1:9" ht="6.75" customHeight="1">
      <c r="A27" s="34"/>
      <c r="B27" s="37"/>
      <c r="C27" s="38"/>
      <c r="D27" s="39"/>
      <c r="E27" s="39"/>
      <c r="F27" s="39"/>
      <c r="G27" s="39"/>
      <c r="H27" s="39"/>
      <c r="I27" s="42"/>
    </row>
    <row r="28" spans="1:9" ht="15.75" customHeight="1">
      <c r="A28" s="34" t="s">
        <v>35</v>
      </c>
      <c r="B28" s="35" t="s">
        <v>14</v>
      </c>
      <c r="C28" s="39">
        <f>D28+H28</f>
        <v>1259490</v>
      </c>
      <c r="D28" s="39">
        <f t="shared" si="2"/>
        <v>382011</v>
      </c>
      <c r="E28" s="39">
        <f>334336+41782</f>
        <v>376118</v>
      </c>
      <c r="F28" s="39">
        <f>3939+1954</f>
        <v>5893</v>
      </c>
      <c r="G28" s="39">
        <v>0</v>
      </c>
      <c r="H28" s="39">
        <f>575637+301842</f>
        <v>877479</v>
      </c>
      <c r="I28" s="42"/>
    </row>
    <row r="29" spans="1:8" ht="7.5" customHeight="1">
      <c r="A29" s="34"/>
      <c r="B29" s="37"/>
      <c r="C29" s="38"/>
      <c r="D29" s="39"/>
      <c r="E29" s="39"/>
      <c r="F29" s="39"/>
      <c r="G29" s="39"/>
      <c r="H29" s="39"/>
    </row>
    <row r="30" spans="1:8" ht="15.75" customHeight="1">
      <c r="A30" s="34" t="s">
        <v>23</v>
      </c>
      <c r="B30" s="35" t="s">
        <v>14</v>
      </c>
      <c r="C30" s="39">
        <f>D30+H30</f>
        <v>6361</v>
      </c>
      <c r="D30" s="39">
        <f t="shared" si="2"/>
        <v>6215</v>
      </c>
      <c r="E30" s="39">
        <v>4534</v>
      </c>
      <c r="F30" s="39">
        <v>1570</v>
      </c>
      <c r="G30" s="39">
        <v>111</v>
      </c>
      <c r="H30" s="39">
        <v>146</v>
      </c>
    </row>
    <row r="31" spans="1:10" ht="15.75" customHeight="1">
      <c r="A31" s="34"/>
      <c r="B31" s="35" t="s">
        <v>15</v>
      </c>
      <c r="C31" s="39">
        <f>D31+H31</f>
        <v>2573</v>
      </c>
      <c r="D31" s="39">
        <f t="shared" si="2"/>
        <v>2511</v>
      </c>
      <c r="E31" s="39">
        <v>1830</v>
      </c>
      <c r="F31" s="39">
        <v>638</v>
      </c>
      <c r="G31" s="39">
        <v>43</v>
      </c>
      <c r="H31" s="39">
        <v>62</v>
      </c>
      <c r="J31" s="1"/>
    </row>
    <row r="32" spans="1:8" ht="6.75" customHeight="1">
      <c r="A32" s="34"/>
      <c r="B32" s="37"/>
      <c r="C32" s="38"/>
      <c r="D32" s="39"/>
      <c r="E32" s="39"/>
      <c r="F32" s="39"/>
      <c r="G32" s="39"/>
      <c r="H32" s="39"/>
    </row>
    <row r="33" spans="1:8" ht="15.75" customHeight="1">
      <c r="A33" s="34" t="s">
        <v>48</v>
      </c>
      <c r="B33" s="35" t="s">
        <v>14</v>
      </c>
      <c r="C33" s="39">
        <f>D33+H33</f>
        <v>200573</v>
      </c>
      <c r="D33" s="76">
        <v>99554</v>
      </c>
      <c r="E33" s="77"/>
      <c r="F33" s="77"/>
      <c r="G33" s="78"/>
      <c r="H33" s="39">
        <v>101019</v>
      </c>
    </row>
    <row r="34" spans="1:8" ht="15.75" customHeight="1">
      <c r="A34" s="34"/>
      <c r="B34" s="35" t="s">
        <v>15</v>
      </c>
      <c r="C34" s="39">
        <f>D34+H34</f>
        <v>106618</v>
      </c>
      <c r="D34" s="76">
        <v>63156</v>
      </c>
      <c r="E34" s="77"/>
      <c r="F34" s="77"/>
      <c r="G34" s="78"/>
      <c r="H34" s="39">
        <v>43462</v>
      </c>
    </row>
    <row r="35" spans="1:8" ht="7.5" customHeight="1">
      <c r="A35" s="34"/>
      <c r="B35" s="37"/>
      <c r="C35" s="38"/>
      <c r="D35" s="76"/>
      <c r="E35" s="77"/>
      <c r="F35" s="77"/>
      <c r="G35" s="77"/>
      <c r="H35" s="78"/>
    </row>
    <row r="36" spans="1:8" ht="15" customHeight="1">
      <c r="A36" s="34" t="s">
        <v>26</v>
      </c>
      <c r="B36" s="35" t="s">
        <v>14</v>
      </c>
      <c r="C36" s="39">
        <f>D36+H36</f>
        <v>20782</v>
      </c>
      <c r="D36" s="39">
        <v>20782</v>
      </c>
      <c r="E36" s="39">
        <v>18818</v>
      </c>
      <c r="F36" s="39">
        <v>1964</v>
      </c>
      <c r="G36" s="39">
        <v>0</v>
      </c>
      <c r="H36" s="39">
        <v>0</v>
      </c>
    </row>
    <row r="37" spans="1:8" ht="15.75" customHeight="1">
      <c r="A37" s="7"/>
      <c r="B37" s="35" t="s">
        <v>15</v>
      </c>
      <c r="C37" s="39">
        <f>D37+H37</f>
        <v>14652</v>
      </c>
      <c r="D37" s="39">
        <v>14652</v>
      </c>
      <c r="E37" s="39">
        <v>13620</v>
      </c>
      <c r="F37" s="39">
        <v>1032</v>
      </c>
      <c r="G37" s="39">
        <v>0</v>
      </c>
      <c r="H37" s="39">
        <v>0</v>
      </c>
    </row>
    <row r="38" spans="5:8" ht="15.75" customHeight="1">
      <c r="E38" s="50"/>
      <c r="F38" s="50"/>
      <c r="G38" s="50"/>
      <c r="H38" s="50"/>
    </row>
    <row r="39" spans="5:8" ht="16.5">
      <c r="E39" s="51"/>
      <c r="F39" s="51"/>
      <c r="G39" s="51"/>
      <c r="H39" s="51"/>
    </row>
  </sheetData>
  <mergeCells count="5">
    <mergeCell ref="A2:H2"/>
    <mergeCell ref="A3:H3"/>
    <mergeCell ref="D33:G33"/>
    <mergeCell ref="D34:G34"/>
    <mergeCell ref="D35:H35"/>
  </mergeCells>
  <printOptions/>
  <pageMargins left="0.39" right="0.3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教育部</dc:creator>
  <cp:keywords/>
  <dc:description/>
  <cp:lastModifiedBy>moejsmpc</cp:lastModifiedBy>
  <cp:lastPrinted>2005-04-01T07:53:18Z</cp:lastPrinted>
  <dcterms:created xsi:type="dcterms:W3CDTF">2002-09-03T03:22:59Z</dcterms:created>
  <dcterms:modified xsi:type="dcterms:W3CDTF">2006-09-12T08:35:24Z</dcterms:modified>
  <cp:category/>
  <cp:version/>
  <cp:contentType/>
  <cp:contentStatus/>
</cp:coreProperties>
</file>